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iam\Desktop\"/>
    </mc:Choice>
  </mc:AlternateContent>
  <bookViews>
    <workbookView xWindow="14385" yWindow="-15" windowWidth="14430" windowHeight="12555"/>
  </bookViews>
  <sheets>
    <sheet name="Provision" sheetId="2" r:id="rId1"/>
    <sheet name="Table" sheetId="1" r:id="rId2"/>
  </sheets>
  <definedNames>
    <definedName name="_xlnm.Print_Area" localSheetId="0">Provision!$A$1:$V$42</definedName>
    <definedName name="_xlnm.Print_Area" localSheetId="1">Table!$A$1:$M$109</definedName>
  </definedNames>
  <calcPr calcId="162913"/>
</workbook>
</file>

<file path=xl/calcChain.xml><?xml version="1.0" encoding="utf-8"?>
<calcChain xmlns="http://schemas.openxmlformats.org/spreadsheetml/2006/main">
  <c r="AG16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F37" i="2" l="1"/>
  <c r="AH36" i="2"/>
  <c r="Z36" i="2"/>
  <c r="Y36" i="2"/>
  <c r="X36" i="2"/>
  <c r="U36" i="2"/>
  <c r="AD36" i="2" s="1"/>
  <c r="O36" i="2"/>
  <c r="K36" i="2"/>
  <c r="I36" i="2"/>
  <c r="H36" i="2"/>
  <c r="AA36" i="2" s="1"/>
  <c r="AH35" i="2"/>
  <c r="Z35" i="2"/>
  <c r="Y35" i="2"/>
  <c r="X35" i="2"/>
  <c r="K35" i="2"/>
  <c r="I35" i="2"/>
  <c r="H35" i="2"/>
  <c r="AA35" i="2" s="1"/>
  <c r="U35" i="2"/>
  <c r="AH34" i="2"/>
  <c r="Z34" i="2"/>
  <c r="Y34" i="2"/>
  <c r="X34" i="2"/>
  <c r="K34" i="2"/>
  <c r="I34" i="2"/>
  <c r="H34" i="2"/>
  <c r="U34" i="2"/>
  <c r="AH33" i="2"/>
  <c r="Z33" i="2"/>
  <c r="Y33" i="2"/>
  <c r="X33" i="2"/>
  <c r="K33" i="2"/>
  <c r="I33" i="2"/>
  <c r="H33" i="2"/>
  <c r="AA33" i="2" s="1"/>
  <c r="U33" i="2"/>
  <c r="AH32" i="2"/>
  <c r="Z32" i="2"/>
  <c r="Y32" i="2"/>
  <c r="X32" i="2"/>
  <c r="K32" i="2"/>
  <c r="I32" i="2"/>
  <c r="H32" i="2"/>
  <c r="U32" i="2"/>
  <c r="AH31" i="2"/>
  <c r="Z31" i="2"/>
  <c r="Y31" i="2"/>
  <c r="X31" i="2"/>
  <c r="K31" i="2"/>
  <c r="I31" i="2"/>
  <c r="H31" i="2"/>
  <c r="AA31" i="2" s="1"/>
  <c r="U31" i="2"/>
  <c r="AH30" i="2"/>
  <c r="Z30" i="2"/>
  <c r="Y30" i="2"/>
  <c r="X30" i="2"/>
  <c r="K30" i="2"/>
  <c r="I30" i="2"/>
  <c r="H30" i="2"/>
  <c r="U30" i="2"/>
  <c r="AH29" i="2"/>
  <c r="Z29" i="2"/>
  <c r="Y29" i="2"/>
  <c r="X29" i="2"/>
  <c r="K29" i="2"/>
  <c r="I29" i="2"/>
  <c r="H29" i="2"/>
  <c r="AA29" i="2" s="1"/>
  <c r="O29" i="2" s="1"/>
  <c r="U29" i="2"/>
  <c r="AH28" i="2"/>
  <c r="Z28" i="2"/>
  <c r="Y28" i="2"/>
  <c r="X28" i="2"/>
  <c r="K28" i="2"/>
  <c r="I28" i="2"/>
  <c r="H28" i="2"/>
  <c r="U28" i="2"/>
  <c r="AH27" i="2"/>
  <c r="Z27" i="2"/>
  <c r="Y27" i="2"/>
  <c r="X27" i="2"/>
  <c r="K27" i="2"/>
  <c r="I27" i="2"/>
  <c r="H27" i="2"/>
  <c r="AA27" i="2" s="1"/>
  <c r="U27" i="2"/>
  <c r="AH26" i="2"/>
  <c r="Z26" i="2"/>
  <c r="Y26" i="2"/>
  <c r="X26" i="2"/>
  <c r="K26" i="2"/>
  <c r="I26" i="2"/>
  <c r="H26" i="2"/>
  <c r="U26" i="2"/>
  <c r="AH25" i="2"/>
  <c r="Z25" i="2"/>
  <c r="Y25" i="2"/>
  <c r="X25" i="2"/>
  <c r="K25" i="2"/>
  <c r="I25" i="2"/>
  <c r="H25" i="2"/>
  <c r="AA25" i="2" s="1"/>
  <c r="U25" i="2"/>
  <c r="AH24" i="2"/>
  <c r="Z24" i="2"/>
  <c r="Y24" i="2"/>
  <c r="X24" i="2"/>
  <c r="K24" i="2"/>
  <c r="I24" i="2"/>
  <c r="H24" i="2"/>
  <c r="U24" i="2"/>
  <c r="AH23" i="2"/>
  <c r="Z23" i="2"/>
  <c r="Y23" i="2"/>
  <c r="X23" i="2"/>
  <c r="K23" i="2"/>
  <c r="I23" i="2"/>
  <c r="H23" i="2"/>
  <c r="AA23" i="2" s="1"/>
  <c r="O23" i="2" s="1"/>
  <c r="U23" i="2"/>
  <c r="AH22" i="2"/>
  <c r="Z22" i="2"/>
  <c r="Y22" i="2"/>
  <c r="X22" i="2"/>
  <c r="K22" i="2"/>
  <c r="I22" i="2"/>
  <c r="H22" i="2"/>
  <c r="U22" i="2"/>
  <c r="AH21" i="2"/>
  <c r="Z21" i="2"/>
  <c r="Y21" i="2"/>
  <c r="X21" i="2"/>
  <c r="K21" i="2"/>
  <c r="I21" i="2"/>
  <c r="H21" i="2"/>
  <c r="U21" i="2"/>
  <c r="AH20" i="2"/>
  <c r="Z20" i="2"/>
  <c r="Y20" i="2"/>
  <c r="X20" i="2"/>
  <c r="K20" i="2"/>
  <c r="I20" i="2"/>
  <c r="H20" i="2"/>
  <c r="U20" i="2"/>
  <c r="AH19" i="2"/>
  <c r="Z19" i="2"/>
  <c r="Y19" i="2"/>
  <c r="X19" i="2"/>
  <c r="K19" i="2"/>
  <c r="I19" i="2"/>
  <c r="H19" i="2"/>
  <c r="G19" i="2"/>
  <c r="U19" i="2" s="1"/>
  <c r="AH18" i="2"/>
  <c r="Z18" i="2"/>
  <c r="Y18" i="2"/>
  <c r="X18" i="2"/>
  <c r="K18" i="2"/>
  <c r="I18" i="2"/>
  <c r="H18" i="2"/>
  <c r="AA18" i="2" s="1"/>
  <c r="O18" i="2" s="1"/>
  <c r="G18" i="2"/>
  <c r="U18" i="2" s="1"/>
  <c r="AH17" i="2"/>
  <c r="Z17" i="2"/>
  <c r="Y17" i="2"/>
  <c r="X17" i="2"/>
  <c r="K17" i="2"/>
  <c r="I17" i="2"/>
  <c r="H17" i="2"/>
  <c r="G17" i="2"/>
  <c r="U17" i="2" s="1"/>
  <c r="AH16" i="2"/>
  <c r="Z16" i="2"/>
  <c r="Y16" i="2"/>
  <c r="X16" i="2"/>
  <c r="K16" i="2"/>
  <c r="I16" i="2"/>
  <c r="H16" i="2"/>
  <c r="G16" i="2"/>
  <c r="U16" i="2" s="1"/>
  <c r="AH15" i="2"/>
  <c r="Z15" i="2"/>
  <c r="Y15" i="2"/>
  <c r="X15" i="2"/>
  <c r="K15" i="2"/>
  <c r="I15" i="2"/>
  <c r="H15" i="2"/>
  <c r="J15" i="2" s="1"/>
  <c r="G15" i="2"/>
  <c r="U15" i="2" s="1"/>
  <c r="AH14" i="2"/>
  <c r="Z14" i="2"/>
  <c r="Y14" i="2"/>
  <c r="X14" i="2"/>
  <c r="K14" i="2"/>
  <c r="I14" i="2"/>
  <c r="H14" i="2"/>
  <c r="AA14" i="2" s="1"/>
  <c r="G14" i="2"/>
  <c r="U14" i="2" s="1"/>
  <c r="AH13" i="2"/>
  <c r="Z13" i="2"/>
  <c r="Y13" i="2"/>
  <c r="X13" i="2"/>
  <c r="K13" i="2"/>
  <c r="I13" i="2"/>
  <c r="H13" i="2"/>
  <c r="G13" i="2"/>
  <c r="U13" i="2" s="1"/>
  <c r="AH12" i="2"/>
  <c r="Z12" i="2"/>
  <c r="Y12" i="2"/>
  <c r="X12" i="2"/>
  <c r="K12" i="2"/>
  <c r="I12" i="2"/>
  <c r="H12" i="2"/>
  <c r="G12" i="2"/>
  <c r="U12" i="2" s="1"/>
  <c r="AH11" i="2"/>
  <c r="Z11" i="2"/>
  <c r="Y11" i="2"/>
  <c r="X11" i="2"/>
  <c r="K11" i="2"/>
  <c r="I11" i="2"/>
  <c r="H11" i="2"/>
  <c r="G11" i="2"/>
  <c r="U11" i="2" s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J19" i="2" l="1"/>
  <c r="J33" i="2"/>
  <c r="L33" i="2" s="1"/>
  <c r="P33" i="2" s="1"/>
  <c r="J20" i="2"/>
  <c r="L20" i="2" s="1"/>
  <c r="J16" i="2"/>
  <c r="L16" i="2" s="1"/>
  <c r="R16" i="2" s="1"/>
  <c r="J17" i="2"/>
  <c r="J14" i="2"/>
  <c r="L14" i="2" s="1"/>
  <c r="P14" i="2" s="1"/>
  <c r="Y37" i="2"/>
  <c r="E37" i="2" s="1"/>
  <c r="J18" i="2"/>
  <c r="L18" i="2" s="1"/>
  <c r="AI18" i="2" s="1"/>
  <c r="J23" i="2"/>
  <c r="L23" i="2" s="1"/>
  <c r="N23" i="2" s="1"/>
  <c r="J12" i="2"/>
  <c r="L12" i="2" s="1"/>
  <c r="P12" i="2" s="1"/>
  <c r="N14" i="2"/>
  <c r="J21" i="2"/>
  <c r="L21" i="2" s="1"/>
  <c r="R21" i="2" s="1"/>
  <c r="O27" i="2"/>
  <c r="O31" i="2"/>
  <c r="AA16" i="2"/>
  <c r="AA20" i="2"/>
  <c r="J25" i="2"/>
  <c r="L25" i="2" s="1"/>
  <c r="P25" i="2" s="1"/>
  <c r="J27" i="2"/>
  <c r="L27" i="2" s="1"/>
  <c r="M27" i="2" s="1"/>
  <c r="J31" i="2"/>
  <c r="L31" i="2" s="1"/>
  <c r="AG31" i="2" s="1"/>
  <c r="AA12" i="2"/>
  <c r="N25" i="2"/>
  <c r="S27" i="2"/>
  <c r="J29" i="2"/>
  <c r="L29" i="2" s="1"/>
  <c r="N29" i="2" s="1"/>
  <c r="S12" i="2"/>
  <c r="S25" i="2"/>
  <c r="N33" i="2"/>
  <c r="AA13" i="2"/>
  <c r="J13" i="2"/>
  <c r="L13" i="2" s="1"/>
  <c r="AA21" i="2"/>
  <c r="O25" i="2"/>
  <c r="AA15" i="2"/>
  <c r="L15" i="2"/>
  <c r="S15" i="2" s="1"/>
  <c r="AA24" i="2"/>
  <c r="J24" i="2"/>
  <c r="L24" i="2" s="1"/>
  <c r="S24" i="2" s="1"/>
  <c r="AA28" i="2"/>
  <c r="J28" i="2"/>
  <c r="L28" i="2" s="1"/>
  <c r="AA32" i="2"/>
  <c r="J32" i="2"/>
  <c r="L32" i="2" s="1"/>
  <c r="S32" i="2" s="1"/>
  <c r="S14" i="2"/>
  <c r="AA17" i="2"/>
  <c r="L17" i="2"/>
  <c r="S17" i="2" s="1"/>
  <c r="Z37" i="2"/>
  <c r="B37" i="2" s="1"/>
  <c r="Q12" i="2"/>
  <c r="M12" i="2"/>
  <c r="AI12" i="2"/>
  <c r="R12" i="2"/>
  <c r="AG12" i="2"/>
  <c r="AA11" i="2"/>
  <c r="J11" i="2"/>
  <c r="L11" i="2" s="1"/>
  <c r="O14" i="2"/>
  <c r="AA19" i="2"/>
  <c r="L19" i="2"/>
  <c r="N12" i="2"/>
  <c r="Q14" i="2"/>
  <c r="AI14" i="2"/>
  <c r="R14" i="2"/>
  <c r="O35" i="2"/>
  <c r="AA26" i="2"/>
  <c r="J26" i="2"/>
  <c r="L26" i="2" s="1"/>
  <c r="S26" i="2" s="1"/>
  <c r="S28" i="2"/>
  <c r="AA30" i="2"/>
  <c r="J30" i="2"/>
  <c r="L30" i="2" s="1"/>
  <c r="S30" i="2" s="1"/>
  <c r="O33" i="2"/>
  <c r="AA34" i="2"/>
  <c r="J34" i="2"/>
  <c r="L34" i="2" s="1"/>
  <c r="S34" i="2" s="1"/>
  <c r="G37" i="2"/>
  <c r="X37" i="2"/>
  <c r="D37" i="2" s="1"/>
  <c r="AA22" i="2"/>
  <c r="J22" i="2"/>
  <c r="L22" i="2" s="1"/>
  <c r="S22" i="2" s="1"/>
  <c r="Q25" i="2"/>
  <c r="R25" i="2"/>
  <c r="M33" i="2"/>
  <c r="AI33" i="2"/>
  <c r="AG33" i="2"/>
  <c r="J35" i="2"/>
  <c r="L35" i="2" s="1"/>
  <c r="J36" i="2"/>
  <c r="L36" i="2" s="1"/>
  <c r="S36" i="2" s="1"/>
  <c r="M21" i="2" l="1"/>
  <c r="N31" i="2"/>
  <c r="S20" i="2"/>
  <c r="R20" i="2"/>
  <c r="AI25" i="2"/>
  <c r="S21" i="2"/>
  <c r="AG21" i="2"/>
  <c r="R33" i="2"/>
  <c r="Q33" i="2"/>
  <c r="S33" i="2"/>
  <c r="AG25" i="2"/>
  <c r="M25" i="2"/>
  <c r="AG14" i="2"/>
  <c r="M14" i="2"/>
  <c r="M23" i="2"/>
  <c r="S13" i="2"/>
  <c r="R13" i="2"/>
  <c r="Q13" i="2"/>
  <c r="S11" i="2"/>
  <c r="P11" i="2"/>
  <c r="Q20" i="2"/>
  <c r="Q18" i="2"/>
  <c r="AG18" i="2"/>
  <c r="AI29" i="2"/>
  <c r="M31" i="2"/>
  <c r="R31" i="2"/>
  <c r="S18" i="2"/>
  <c r="R29" i="2"/>
  <c r="Q29" i="2"/>
  <c r="P31" i="2"/>
  <c r="R27" i="2"/>
  <c r="P27" i="2"/>
  <c r="P18" i="2"/>
  <c r="N21" i="2"/>
  <c r="AG29" i="2"/>
  <c r="M29" i="2"/>
  <c r="Q31" i="2"/>
  <c r="R18" i="2"/>
  <c r="P29" i="2"/>
  <c r="AI31" i="2"/>
  <c r="Q27" i="2"/>
  <c r="M18" i="2"/>
  <c r="P16" i="2"/>
  <c r="AI21" i="2"/>
  <c r="S31" i="2"/>
  <c r="T31" i="2" s="1"/>
  <c r="V31" i="2" s="1"/>
  <c r="AD31" i="2" s="1"/>
  <c r="N18" i="2"/>
  <c r="P20" i="2"/>
  <c r="AI20" i="2"/>
  <c r="N20" i="2"/>
  <c r="AG20" i="2"/>
  <c r="M20" i="2"/>
  <c r="M16" i="2"/>
  <c r="S16" i="2"/>
  <c r="AI16" i="2"/>
  <c r="N16" i="2"/>
  <c r="Q16" i="2"/>
  <c r="S23" i="2"/>
  <c r="P23" i="2"/>
  <c r="AI27" i="2"/>
  <c r="S29" i="2"/>
  <c r="Q23" i="2"/>
  <c r="AI23" i="2"/>
  <c r="Q21" i="2"/>
  <c r="AG23" i="2"/>
  <c r="R23" i="2"/>
  <c r="P21" i="2"/>
  <c r="O12" i="2"/>
  <c r="T12" i="2" s="1"/>
  <c r="V12" i="2" s="1"/>
  <c r="AD12" i="2" s="1"/>
  <c r="N27" i="2"/>
  <c r="AG27" i="2"/>
  <c r="O20" i="2"/>
  <c r="T25" i="2"/>
  <c r="O16" i="2"/>
  <c r="O19" i="2"/>
  <c r="AG34" i="2"/>
  <c r="R34" i="2"/>
  <c r="N34" i="2"/>
  <c r="AI34" i="2"/>
  <c r="P34" i="2"/>
  <c r="M34" i="2"/>
  <c r="Q34" i="2"/>
  <c r="O11" i="2"/>
  <c r="AG15" i="2"/>
  <c r="R15" i="2"/>
  <c r="N15" i="2"/>
  <c r="P15" i="2"/>
  <c r="Q15" i="2"/>
  <c r="M15" i="2"/>
  <c r="AI15" i="2"/>
  <c r="AI36" i="2"/>
  <c r="P36" i="2"/>
  <c r="AG36" i="2"/>
  <c r="R36" i="2"/>
  <c r="N36" i="2"/>
  <c r="Q36" i="2"/>
  <c r="M36" i="2"/>
  <c r="O22" i="2"/>
  <c r="O34" i="2"/>
  <c r="AG30" i="2"/>
  <c r="R30" i="2"/>
  <c r="N30" i="2"/>
  <c r="P30" i="2"/>
  <c r="M30" i="2"/>
  <c r="AI30" i="2"/>
  <c r="Q30" i="2"/>
  <c r="T14" i="2"/>
  <c r="AG32" i="2"/>
  <c r="R32" i="2"/>
  <c r="N32" i="2"/>
  <c r="AI32" i="2"/>
  <c r="Q32" i="2"/>
  <c r="P32" i="2"/>
  <c r="M32" i="2"/>
  <c r="AG28" i="2"/>
  <c r="R28" i="2"/>
  <c r="N28" i="2"/>
  <c r="AI28" i="2"/>
  <c r="P28" i="2"/>
  <c r="Q28" i="2"/>
  <c r="M28" i="2"/>
  <c r="AG24" i="2"/>
  <c r="R24" i="2"/>
  <c r="N24" i="2"/>
  <c r="AI24" i="2"/>
  <c r="Q24" i="2"/>
  <c r="P24" i="2"/>
  <c r="M24" i="2"/>
  <c r="O15" i="2"/>
  <c r="O21" i="2"/>
  <c r="AG13" i="2"/>
  <c r="N13" i="2"/>
  <c r="AI13" i="2"/>
  <c r="P13" i="2"/>
  <c r="M13" i="2"/>
  <c r="O26" i="2"/>
  <c r="AG11" i="2"/>
  <c r="R11" i="2"/>
  <c r="N11" i="2"/>
  <c r="M11" i="2"/>
  <c r="Q11" i="2"/>
  <c r="AI11" i="2"/>
  <c r="O17" i="2"/>
  <c r="AG22" i="2"/>
  <c r="R22" i="2"/>
  <c r="N22" i="2"/>
  <c r="M22" i="2"/>
  <c r="Q22" i="2"/>
  <c r="AI22" i="2"/>
  <c r="P22" i="2"/>
  <c r="Q35" i="2"/>
  <c r="M35" i="2"/>
  <c r="AI35" i="2"/>
  <c r="P35" i="2"/>
  <c r="AG35" i="2"/>
  <c r="R35" i="2"/>
  <c r="N35" i="2"/>
  <c r="S35" i="2"/>
  <c r="O30" i="2"/>
  <c r="AG26" i="2"/>
  <c r="R26" i="2"/>
  <c r="N26" i="2"/>
  <c r="P26" i="2"/>
  <c r="AI26" i="2"/>
  <c r="M26" i="2"/>
  <c r="Q26" i="2"/>
  <c r="AG19" i="2"/>
  <c r="R19" i="2"/>
  <c r="N19" i="2"/>
  <c r="P19" i="2"/>
  <c r="M19" i="2"/>
  <c r="AI19" i="2"/>
  <c r="Q19" i="2"/>
  <c r="AG17" i="2"/>
  <c r="R17" i="2"/>
  <c r="N17" i="2"/>
  <c r="AI17" i="2"/>
  <c r="Q17" i="2"/>
  <c r="M17" i="2"/>
  <c r="P17" i="2"/>
  <c r="O32" i="2"/>
  <c r="O28" i="2"/>
  <c r="O24" i="2"/>
  <c r="S19" i="2"/>
  <c r="O13" i="2"/>
  <c r="V14" i="2" l="1"/>
  <c r="AD14" i="2" s="1"/>
  <c r="T33" i="2"/>
  <c r="V33" i="2" s="1"/>
  <c r="AD33" i="2" s="1"/>
  <c r="V25" i="2"/>
  <c r="AD25" i="2" s="1"/>
  <c r="T29" i="2"/>
  <c r="V29" i="2" s="1"/>
  <c r="AD29" i="2" s="1"/>
  <c r="T18" i="2"/>
  <c r="V18" i="2" s="1"/>
  <c r="AD18" i="2" s="1"/>
  <c r="T20" i="2"/>
  <c r="V20" i="2" s="1"/>
  <c r="AD20" i="2" s="1"/>
  <c r="T27" i="2"/>
  <c r="V27" i="2" s="1"/>
  <c r="AD27" i="2" s="1"/>
  <c r="T16" i="2"/>
  <c r="V16" i="2" s="1"/>
  <c r="AD16" i="2" s="1"/>
  <c r="T21" i="2"/>
  <c r="V21" i="2" s="1"/>
  <c r="AD21" i="2" s="1"/>
  <c r="T23" i="2"/>
  <c r="V23" i="2" s="1"/>
  <c r="AD23" i="2" s="1"/>
  <c r="T22" i="2"/>
  <c r="V22" i="2" s="1"/>
  <c r="AD22" i="2" s="1"/>
  <c r="T36" i="2"/>
  <c r="V36" i="2" s="1"/>
  <c r="T34" i="2"/>
  <c r="V34" i="2" s="1"/>
  <c r="AD34" i="2" s="1"/>
  <c r="T17" i="2"/>
  <c r="V17" i="2" s="1"/>
  <c r="AD17" i="2" s="1"/>
  <c r="T30" i="2"/>
  <c r="V30" i="2" s="1"/>
  <c r="AD30" i="2" s="1"/>
  <c r="T13" i="2"/>
  <c r="V13" i="2" s="1"/>
  <c r="AD13" i="2" s="1"/>
  <c r="T24" i="2"/>
  <c r="V24" i="2" s="1"/>
  <c r="AD24" i="2" s="1"/>
  <c r="T15" i="2"/>
  <c r="V15" i="2" s="1"/>
  <c r="AD15" i="2" s="1"/>
  <c r="T32" i="2"/>
  <c r="V32" i="2" s="1"/>
  <c r="AD32" i="2" s="1"/>
  <c r="T26" i="2"/>
  <c r="V26" i="2" s="1"/>
  <c r="AD26" i="2" s="1"/>
  <c r="T28" i="2"/>
  <c r="V28" i="2" s="1"/>
  <c r="AD28" i="2" s="1"/>
  <c r="T19" i="2"/>
  <c r="V19" i="2" s="1"/>
  <c r="AD19" i="2" s="1"/>
  <c r="T11" i="2"/>
  <c r="V11" i="2" s="1"/>
  <c r="T35" i="2"/>
  <c r="V35" i="2" s="1"/>
  <c r="AD35" i="2" s="1"/>
  <c r="V37" i="2" l="1"/>
  <c r="AD11" i="2"/>
  <c r="AD37" i="2" s="1"/>
  <c r="V38" i="2" s="1"/>
  <c r="V39" i="2" l="1"/>
</calcChain>
</file>

<file path=xl/sharedStrings.xml><?xml version="1.0" encoding="utf-8"?>
<sst xmlns="http://schemas.openxmlformats.org/spreadsheetml/2006/main" count="97" uniqueCount="79">
  <si>
    <t>Zone de calcul</t>
  </si>
  <si>
    <t>Age</t>
  </si>
  <si>
    <t>Sexe masculin</t>
  </si>
  <si>
    <t>Sexe féminin</t>
  </si>
  <si>
    <t>Ensemble</t>
  </si>
  <si>
    <t>survie à 65 ans</t>
  </si>
  <si>
    <t>x</t>
  </si>
  <si>
    <t>S(x)</t>
  </si>
  <si>
    <t>Q(x, x+1)</t>
  </si>
  <si>
    <t>E(x)</t>
  </si>
  <si>
    <t>H</t>
  </si>
  <si>
    <t>F</t>
  </si>
  <si>
    <t>http://www.ined.fr/fr/france/mortalite_causes_deces/table_mortalite/</t>
  </si>
  <si>
    <t>Comptes</t>
  </si>
  <si>
    <t>Données générales</t>
  </si>
  <si>
    <t>Coefficient d'actualisation</t>
  </si>
  <si>
    <t>Âge départ maxi</t>
  </si>
  <si>
    <t>naissance</t>
  </si>
  <si>
    <t>ancienneté en années</t>
  </si>
  <si>
    <t>Progression estimée des salaires</t>
  </si>
  <si>
    <t>Taux de départ</t>
  </si>
  <si>
    <t>âge départ</t>
  </si>
  <si>
    <t>droits en mois</t>
  </si>
  <si>
    <t>Calcul</t>
  </si>
  <si>
    <t>Estimation à la date du</t>
  </si>
  <si>
    <t>Données à saisir</t>
  </si>
  <si>
    <t>BS novembre2014</t>
  </si>
  <si>
    <t>calcul ancienneté</t>
  </si>
  <si>
    <t>droits acquis</t>
  </si>
  <si>
    <t>calcul du coefficient</t>
  </si>
  <si>
    <t>% charges sociales</t>
  </si>
  <si>
    <t>provision estimée</t>
  </si>
  <si>
    <t>mouvements</t>
  </si>
  <si>
    <t>probabilité de survie</t>
  </si>
  <si>
    <t>salaire brut</t>
  </si>
  <si>
    <t>identité</t>
  </si>
  <si>
    <t>né(e) le</t>
  </si>
  <si>
    <t>sexe</t>
  </si>
  <si>
    <t>entrée</t>
  </si>
  <si>
    <t>sortie</t>
  </si>
  <si>
    <t>brut mois</t>
  </si>
  <si>
    <t>charges mois</t>
  </si>
  <si>
    <t>âge</t>
  </si>
  <si>
    <t>retraite</t>
  </si>
  <si>
    <t>départ</t>
  </si>
  <si>
    <t>écoulée</t>
  </si>
  <si>
    <t>reste</t>
  </si>
  <si>
    <t>nb de mois</t>
  </si>
  <si>
    <t>ancien.</t>
  </si>
  <si>
    <t>mortalité</t>
  </si>
  <si>
    <t>probabilité reste</t>
  </si>
  <si>
    <t>hausse salaire</t>
  </si>
  <si>
    <t>actualisation</t>
  </si>
  <si>
    <t>durée écoulée</t>
  </si>
  <si>
    <t>% appliqué</t>
  </si>
  <si>
    <t>entrée année</t>
  </si>
  <si>
    <t>sortie année</t>
  </si>
  <si>
    <t>effectif</t>
  </si>
  <si>
    <t>âge arrondi</t>
  </si>
  <si>
    <t>taux</t>
  </si>
  <si>
    <t>année</t>
  </si>
  <si>
    <t>Totaux</t>
  </si>
  <si>
    <t>Brut</t>
  </si>
  <si>
    <t>Mode d'emploi :</t>
  </si>
  <si>
    <t>Les zones de saisie sont indiquées en vert.</t>
  </si>
  <si>
    <t>Charges</t>
  </si>
  <si>
    <t>Précisions sur les calculs</t>
  </si>
  <si>
    <t>Age de départ à la retraite</t>
  </si>
  <si>
    <t>En fonction de la date de naissance</t>
  </si>
  <si>
    <t>Si âge actuel &gt; âge de départ prévu, alors l'on retient l'âge maximum de départ</t>
  </si>
  <si>
    <t>Taux de rotation</t>
  </si>
  <si>
    <t>Se réduit à 0 au jour du départ et donc réduit à % de la durée restant sur durée totale de présence</t>
  </si>
  <si>
    <t>• 175, avenue Achille Peretti 92200 Neuilly-sur-Seine • téléphone : 01.41.43.00.40 • fax : 01.47.38.13.22 • mél : courrier@cabinet-comptes.com ; site : www.cabinet-comptes.com • s.a.r.l. au capital de 45.000 €, expertise comptable et commissariat aux comptes • région Paris et Île-de-France  - Cour d'appel de Versailles • R.C.S. de Nanterre • S.I.R.E.N. : 394.245.443 •</t>
  </si>
  <si>
    <t>outil mis à disposition : ne pas nous en reprocher votre usage</t>
  </si>
  <si>
    <t>ESTIMATION DES INDEMNITÉS DE DÉPART EN RETRAITE</t>
  </si>
  <si>
    <t>Estimé à x%</t>
  </si>
  <si>
    <t>TABLEAU 68 - TABLE DE MORTALITÉ DES ANNÉES 2012 - 2014</t>
  </si>
  <si>
    <t>données provisoires arrêtées à fin décembre 2015</t>
  </si>
  <si>
    <t>Mise à jour faite le 12/11/2016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</si>
</sst>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&quot;"/>
    <numFmt numFmtId="165" formatCode="#,##0.000&quot; &quot;"/>
    <numFmt numFmtId="166" formatCode="#,##0.000000"/>
    <numFmt numFmtId="167" formatCode="#,##0.0000"/>
    <numFmt numFmtId="168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Times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6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26"/>
      <color indexed="58"/>
      <name val="Kunstler Script"/>
      <family val="4"/>
    </font>
    <font>
      <sz val="11"/>
      <color theme="1"/>
      <name val="Times"/>
    </font>
    <font>
      <b/>
      <sz val="11"/>
      <color theme="1"/>
      <name val="Times"/>
    </font>
    <font>
      <u/>
      <sz val="11"/>
      <color theme="1"/>
      <name val="Times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3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165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right" vertical="center"/>
      <protection locked="0"/>
    </xf>
    <xf numFmtId="165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165" fontId="2" fillId="2" borderId="10" xfId="0" applyNumberFormat="1" applyFont="1" applyFill="1" applyBorder="1" applyAlignment="1" applyProtection="1">
      <alignment horizontal="right" vertical="center"/>
      <protection locked="0"/>
    </xf>
    <xf numFmtId="10" fontId="7" fillId="4" borderId="8" xfId="1" applyNumberFormat="1" applyFont="1" applyFill="1" applyBorder="1" applyProtection="1">
      <protection locked="0"/>
    </xf>
    <xf numFmtId="3" fontId="7" fillId="2" borderId="8" xfId="0" applyNumberFormat="1" applyFont="1" applyFill="1" applyBorder="1" applyProtection="1">
      <protection locked="0"/>
    </xf>
    <xf numFmtId="0" fontId="7" fillId="4" borderId="2" xfId="0" applyNumberFormat="1" applyFont="1" applyFill="1" applyBorder="1" applyProtection="1">
      <protection locked="0"/>
    </xf>
    <xf numFmtId="0" fontId="7" fillId="4" borderId="7" xfId="0" applyNumberFormat="1" applyFont="1" applyFill="1" applyBorder="1" applyProtection="1">
      <protection locked="0"/>
    </xf>
    <xf numFmtId="4" fontId="7" fillId="4" borderId="7" xfId="0" applyNumberFormat="1" applyFont="1" applyFill="1" applyBorder="1" applyProtection="1">
      <protection locked="0"/>
    </xf>
    <xf numFmtId="10" fontId="7" fillId="2" borderId="11" xfId="1" applyNumberFormat="1" applyFont="1" applyFill="1" applyBorder="1" applyProtection="1">
      <protection locked="0"/>
    </xf>
    <xf numFmtId="0" fontId="7" fillId="4" borderId="6" xfId="0" applyNumberFormat="1" applyFont="1" applyFill="1" applyBorder="1" applyProtection="1">
      <protection locked="0"/>
    </xf>
    <xf numFmtId="0" fontId="7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4" fontId="7" fillId="2" borderId="9" xfId="0" applyNumberFormat="1" applyFont="1" applyFill="1" applyBorder="1" applyProtection="1">
      <protection locked="0"/>
    </xf>
    <xf numFmtId="14" fontId="7" fillId="4" borderId="9" xfId="0" applyNumberFormat="1" applyFont="1" applyFill="1" applyBorder="1" applyProtection="1">
      <protection locked="0"/>
    </xf>
    <xf numFmtId="4" fontId="7" fillId="4" borderId="9" xfId="0" applyNumberFormat="1" applyFont="1" applyFill="1" applyBorder="1" applyAlignment="1" applyProtection="1">
      <alignment horizontal="center"/>
      <protection locked="0"/>
    </xf>
    <xf numFmtId="4" fontId="7" fillId="4" borderId="9" xfId="0" applyNumberFormat="1" applyFont="1" applyFill="1" applyBorder="1" applyProtection="1">
      <protection locked="0"/>
    </xf>
    <xf numFmtId="4" fontId="7" fillId="2" borderId="9" xfId="0" applyNumberFormat="1" applyFont="1" applyFill="1" applyBorder="1" applyAlignment="1" applyProtection="1">
      <alignment horizontal="center"/>
      <protection locked="0"/>
    </xf>
    <xf numFmtId="14" fontId="7" fillId="2" borderId="9" xfId="0" applyNumberFormat="1" applyFont="1" applyFill="1" applyBorder="1" applyProtection="1">
      <protection locked="0"/>
    </xf>
    <xf numFmtId="4" fontId="7" fillId="4" borderId="10" xfId="0" applyNumberFormat="1" applyFont="1" applyFill="1" applyBorder="1" applyAlignment="1" applyProtection="1">
      <alignment horizontal="center"/>
      <protection locked="0"/>
    </xf>
    <xf numFmtId="4" fontId="6" fillId="2" borderId="9" xfId="0" applyNumberFormat="1" applyFont="1" applyFill="1" applyBorder="1" applyProtection="1">
      <protection locked="0"/>
    </xf>
    <xf numFmtId="4" fontId="6" fillId="4" borderId="9" xfId="0" applyNumberFormat="1" applyFont="1" applyFill="1" applyBorder="1" applyAlignment="1" applyProtection="1">
      <alignment horizontal="center"/>
      <protection locked="0"/>
    </xf>
    <xf numFmtId="14" fontId="7" fillId="2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Protection="1">
      <protection hidden="1"/>
    </xf>
    <xf numFmtId="166" fontId="2" fillId="0" borderId="7" xfId="0" applyNumberFormat="1" applyFont="1" applyFill="1" applyBorder="1" applyProtection="1">
      <protection hidden="1"/>
    </xf>
    <xf numFmtId="166" fontId="2" fillId="0" borderId="9" xfId="0" applyNumberFormat="1" applyFont="1" applyFill="1" applyBorder="1" applyProtection="1">
      <protection hidden="1"/>
    </xf>
    <xf numFmtId="166" fontId="2" fillId="0" borderId="10" xfId="0" applyNumberFormat="1" applyFont="1" applyFill="1" applyBorder="1" applyProtection="1">
      <protection hidden="1"/>
    </xf>
    <xf numFmtId="0" fontId="5" fillId="0" borderId="0" xfId="2" applyFill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4" fontId="12" fillId="0" borderId="0" xfId="0" applyNumberFormat="1" applyFont="1" applyFill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3" fontId="16" fillId="0" borderId="0" xfId="0" applyNumberFormat="1" applyFont="1" applyAlignment="1" applyProtection="1">
      <alignment horizontal="right" vertical="center"/>
      <protection hidden="1"/>
    </xf>
    <xf numFmtId="4" fontId="6" fillId="0" borderId="0" xfId="0" applyNumberFormat="1" applyFont="1" applyFill="1" applyBorder="1" applyProtection="1">
      <protection hidden="1"/>
    </xf>
    <xf numFmtId="3" fontId="8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4" fontId="8" fillId="3" borderId="0" xfId="0" applyNumberFormat="1" applyFont="1" applyFill="1" applyAlignment="1" applyProtection="1">
      <alignment horizontal="center" vertical="center"/>
      <protection hidden="1"/>
    </xf>
    <xf numFmtId="4" fontId="6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4" fontId="7" fillId="0" borderId="0" xfId="0" applyNumberFormat="1" applyFont="1" applyProtection="1">
      <protection hidden="1"/>
    </xf>
    <xf numFmtId="3" fontId="7" fillId="0" borderId="0" xfId="0" applyNumberFormat="1" applyFont="1" applyProtection="1">
      <protection hidden="1"/>
    </xf>
    <xf numFmtId="4" fontId="7" fillId="0" borderId="0" xfId="0" applyNumberFormat="1" applyFont="1" applyFill="1" applyProtection="1">
      <protection hidden="1"/>
    </xf>
    <xf numFmtId="0" fontId="7" fillId="0" borderId="0" xfId="0" applyFont="1" applyProtection="1">
      <protection hidden="1"/>
    </xf>
    <xf numFmtId="4" fontId="7" fillId="0" borderId="1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4" fontId="7" fillId="0" borderId="2" xfId="0" applyNumberFormat="1" applyFont="1" applyBorder="1" applyProtection="1">
      <protection hidden="1"/>
    </xf>
    <xf numFmtId="4" fontId="7" fillId="0" borderId="5" xfId="0" applyNumberFormat="1" applyFont="1" applyBorder="1" applyProtection="1">
      <protection hidden="1"/>
    </xf>
    <xf numFmtId="4" fontId="7" fillId="0" borderId="11" xfId="0" applyNumberFormat="1" applyFont="1" applyBorder="1" applyProtection="1">
      <protection hidden="1"/>
    </xf>
    <xf numFmtId="4" fontId="7" fillId="0" borderId="6" xfId="0" applyNumberFormat="1" applyFont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14" fontId="7" fillId="0" borderId="0" xfId="0" applyNumberFormat="1" applyFont="1" applyFill="1" applyProtection="1">
      <protection hidden="1"/>
    </xf>
    <xf numFmtId="4" fontId="7" fillId="0" borderId="12" xfId="0" applyNumberFormat="1" applyFont="1" applyBorder="1" applyProtection="1">
      <protection hidden="1"/>
    </xf>
    <xf numFmtId="4" fontId="7" fillId="0" borderId="13" xfId="0" applyNumberFormat="1" applyFont="1" applyBorder="1" applyProtection="1">
      <protection hidden="1"/>
    </xf>
    <xf numFmtId="4" fontId="7" fillId="0" borderId="8" xfId="0" applyNumberFormat="1" applyFont="1" applyBorder="1" applyAlignment="1" applyProtection="1">
      <alignment horizontal="center"/>
      <protection hidden="1"/>
    </xf>
    <xf numFmtId="4" fontId="7" fillId="0" borderId="8" xfId="0" applyNumberFormat="1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4" fontId="7" fillId="0" borderId="1" xfId="0" applyNumberFormat="1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alignment horizontal="center"/>
      <protection hidden="1"/>
    </xf>
    <xf numFmtId="4" fontId="7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5" xfId="0" applyNumberFormat="1" applyFont="1" applyBorder="1" applyAlignment="1" applyProtection="1">
      <alignment horizontal="center" vertical="center" wrapText="1"/>
      <protection hidden="1"/>
    </xf>
    <xf numFmtId="4" fontId="6" fillId="0" borderId="5" xfId="0" applyNumberFormat="1" applyFont="1" applyBorder="1" applyAlignment="1" applyProtection="1">
      <alignment horizontal="center" vertical="center" wrapText="1"/>
      <protection hidden="1"/>
    </xf>
    <xf numFmtId="3" fontId="7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1" xfId="0" applyNumberFormat="1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hidden="1"/>
    </xf>
    <xf numFmtId="4" fontId="7" fillId="0" borderId="0" xfId="0" applyNumberFormat="1" applyFont="1" applyAlignment="1" applyProtection="1">
      <alignment horizontal="center" vertical="center" wrapText="1"/>
      <protection hidden="1"/>
    </xf>
    <xf numFmtId="4" fontId="7" fillId="0" borderId="3" xfId="0" applyNumberFormat="1" applyFont="1" applyBorder="1" applyProtection="1">
      <protection hidden="1"/>
    </xf>
    <xf numFmtId="4" fontId="7" fillId="0" borderId="9" xfId="0" applyNumberFormat="1" applyFont="1" applyBorder="1" applyProtection="1">
      <protection hidden="1"/>
    </xf>
    <xf numFmtId="4" fontId="7" fillId="0" borderId="7" xfId="0" applyNumberFormat="1" applyFont="1" applyBorder="1" applyProtection="1">
      <protection hidden="1"/>
    </xf>
    <xf numFmtId="3" fontId="7" fillId="0" borderId="7" xfId="0" applyNumberFormat="1" applyFont="1" applyFill="1" applyBorder="1" applyProtection="1">
      <protection hidden="1"/>
    </xf>
    <xf numFmtId="167" fontId="7" fillId="0" borderId="9" xfId="0" applyNumberFormat="1" applyFont="1" applyFill="1" applyBorder="1" applyProtection="1">
      <protection hidden="1"/>
    </xf>
    <xf numFmtId="167" fontId="7" fillId="0" borderId="7" xfId="0" applyNumberFormat="1" applyFont="1" applyFill="1" applyBorder="1" applyProtection="1">
      <protection hidden="1"/>
    </xf>
    <xf numFmtId="167" fontId="7" fillId="0" borderId="9" xfId="0" applyNumberFormat="1" applyFont="1" applyBorder="1" applyProtection="1">
      <protection hidden="1"/>
    </xf>
    <xf numFmtId="3" fontId="7" fillId="0" borderId="9" xfId="0" applyNumberFormat="1" applyFont="1" applyBorder="1" applyProtection="1">
      <protection hidden="1"/>
    </xf>
    <xf numFmtId="3" fontId="7" fillId="0" borderId="7" xfId="0" applyNumberFormat="1" applyFont="1" applyBorder="1" applyProtection="1">
      <protection hidden="1"/>
    </xf>
    <xf numFmtId="168" fontId="7" fillId="0" borderId="0" xfId="1" applyNumberFormat="1" applyFont="1" applyProtection="1">
      <protection hidden="1"/>
    </xf>
    <xf numFmtId="3" fontId="7" fillId="0" borderId="9" xfId="0" applyNumberFormat="1" applyFont="1" applyFill="1" applyBorder="1" applyProtection="1">
      <protection hidden="1"/>
    </xf>
    <xf numFmtId="4" fontId="7" fillId="0" borderId="10" xfId="0" applyNumberFormat="1" applyFont="1" applyBorder="1" applyProtection="1">
      <protection hidden="1"/>
    </xf>
    <xf numFmtId="3" fontId="7" fillId="0" borderId="10" xfId="0" applyNumberFormat="1" applyFont="1" applyFill="1" applyBorder="1" applyProtection="1">
      <protection hidden="1"/>
    </xf>
    <xf numFmtId="167" fontId="7" fillId="0" borderId="10" xfId="0" applyNumberFormat="1" applyFont="1" applyFill="1" applyBorder="1" applyProtection="1">
      <protection hidden="1"/>
    </xf>
    <xf numFmtId="167" fontId="7" fillId="0" borderId="10" xfId="0" applyNumberFormat="1" applyFont="1" applyBorder="1" applyProtection="1">
      <protection hidden="1"/>
    </xf>
    <xf numFmtId="3" fontId="7" fillId="0" borderId="10" xfId="0" applyNumberFormat="1" applyFont="1" applyBorder="1" applyProtection="1"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4" fontId="7" fillId="0" borderId="15" xfId="0" applyNumberFormat="1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4" fontId="6" fillId="0" borderId="0" xfId="0" applyNumberFormat="1" applyFont="1" applyProtection="1"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0" xfId="0" applyFont="1" applyFill="1" applyBorder="1" applyAlignment="1" applyProtection="1">
      <protection hidden="1"/>
    </xf>
    <xf numFmtId="3" fontId="10" fillId="2" borderId="0" xfId="0" applyNumberFormat="1" applyFont="1" applyFill="1" applyBorder="1" applyAlignment="1" applyProtection="1">
      <protection hidden="1"/>
    </xf>
    <xf numFmtId="4" fontId="6" fillId="0" borderId="0" xfId="0" applyNumberFormat="1" applyFont="1" applyFill="1" applyBorder="1" applyAlignment="1" applyProtection="1">
      <protection hidden="1"/>
    </xf>
    <xf numFmtId="3" fontId="10" fillId="0" borderId="0" xfId="0" applyNumberFormat="1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4" fontId="6" fillId="0" borderId="10" xfId="0" applyNumberFormat="1" applyFont="1" applyFill="1" applyBorder="1" applyAlignment="1" applyProtection="1">
      <protection hidden="1"/>
    </xf>
    <xf numFmtId="0" fontId="8" fillId="3" borderId="0" xfId="0" applyFont="1" applyFill="1" applyAlignment="1" applyProtection="1">
      <alignment vertical="center"/>
      <protection hidden="1"/>
    </xf>
    <xf numFmtId="4" fontId="8" fillId="3" borderId="0" xfId="0" applyNumberFormat="1" applyFont="1" applyFill="1" applyAlignment="1" applyProtection="1">
      <alignment vertical="center"/>
      <protection hidden="1"/>
    </xf>
    <xf numFmtId="4" fontId="6" fillId="0" borderId="0" xfId="0" applyNumberFormat="1" applyFont="1" applyFill="1" applyAlignme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3" fillId="0" borderId="0" xfId="0" applyFont="1" applyProtection="1">
      <protection hidden="1"/>
    </xf>
    <xf numFmtId="10" fontId="7" fillId="4" borderId="11" xfId="1" applyNumberFormat="1" applyFont="1" applyFill="1" applyBorder="1" applyProtection="1">
      <protection locked="0"/>
    </xf>
    <xf numFmtId="4" fontId="6" fillId="0" borderId="7" xfId="0" applyNumberFormat="1" applyFont="1" applyBorder="1" applyAlignment="1" applyProtection="1">
      <alignment horizontal="center" vertical="center" wrapText="1"/>
      <protection hidden="1"/>
    </xf>
    <xf numFmtId="4" fontId="6" fillId="0" borderId="10" xfId="0" applyNumberFormat="1" applyFont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/>
      <protection hidden="1"/>
    </xf>
    <xf numFmtId="4" fontId="17" fillId="0" borderId="0" xfId="0" applyNumberFormat="1" applyFont="1" applyFill="1" applyAlignment="1" applyProtection="1">
      <alignment horizontal="center" vertical="center" shrinkToFit="1"/>
      <protection hidden="1"/>
    </xf>
    <xf numFmtId="4" fontId="9" fillId="0" borderId="0" xfId="0" applyNumberFormat="1" applyFont="1" applyAlignment="1" applyProtection="1">
      <alignment horizontal="center" vertical="center"/>
      <protection hidden="1"/>
    </xf>
    <xf numFmtId="4" fontId="10" fillId="4" borderId="8" xfId="0" applyNumberFormat="1" applyFont="1" applyFill="1" applyBorder="1" applyAlignment="1" applyProtection="1">
      <alignment horizontal="center"/>
      <protection locked="0"/>
    </xf>
    <xf numFmtId="4" fontId="10" fillId="4" borderId="2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hidden="1"/>
    </xf>
    <xf numFmtId="4" fontId="7" fillId="0" borderId="8" xfId="0" applyNumberFormat="1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2" xfId="0" applyNumberFormat="1" applyFont="1" applyBorder="1" applyAlignment="1" applyProtection="1">
      <alignment horizontal="center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10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d.fr/fr/france/mortalite_causes_deces/table_mortal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tabSelected="1" topLeftCell="D1" zoomScale="80" zoomScaleNormal="80" workbookViewId="0">
      <selection activeCell="AB21" sqref="AB21"/>
    </sheetView>
  </sheetViews>
  <sheetFormatPr baseColWidth="10" defaultRowHeight="15" x14ac:dyDescent="0.25"/>
  <cols>
    <col min="1" max="1" width="23.42578125" style="61" customWidth="1"/>
    <col min="2" max="2" width="11.5703125" style="61" bestFit="1" customWidth="1"/>
    <col min="3" max="3" width="7" style="61" bestFit="1" customWidth="1"/>
    <col min="4" max="5" width="11.5703125" style="61" bestFit="1" customWidth="1"/>
    <col min="6" max="7" width="11.42578125" style="61"/>
    <col min="8" max="13" width="7.5703125" style="61" customWidth="1"/>
    <col min="14" max="14" width="6.85546875" style="62" customWidth="1"/>
    <col min="15" max="15" width="11.28515625" style="63" customWidth="1"/>
    <col min="16" max="17" width="11.28515625" style="61" customWidth="1"/>
    <col min="18" max="18" width="12" style="61" bestFit="1" customWidth="1"/>
    <col min="19" max="22" width="11.28515625" style="61" customWidth="1"/>
    <col min="23" max="23" width="1.85546875" style="63" customWidth="1"/>
    <col min="24" max="24" width="7.42578125" style="61" customWidth="1"/>
    <col min="25" max="25" width="7.42578125" style="64" customWidth="1"/>
    <col min="26" max="26" width="7.42578125" style="61" customWidth="1"/>
    <col min="27" max="29" width="9" style="61" customWidth="1"/>
    <col min="30" max="30" width="11" style="61" bestFit="1" customWidth="1"/>
    <col min="31" max="16384" width="11.42578125" style="61"/>
  </cols>
  <sheetData>
    <row r="1" spans="1:35" s="50" customFormat="1" ht="33.75" x14ac:dyDescent="0.5">
      <c r="A1" s="49" t="s">
        <v>13</v>
      </c>
      <c r="V1" s="51" t="s">
        <v>73</v>
      </c>
      <c r="W1" s="52"/>
    </row>
    <row r="2" spans="1:35" s="56" customFormat="1" ht="4.5" customHeight="1" x14ac:dyDescent="0.25">
      <c r="A2" s="53"/>
      <c r="B2" s="54"/>
      <c r="C2" s="54"/>
      <c r="D2" s="54"/>
      <c r="E2" s="54"/>
      <c r="F2" s="5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35" s="58" customFormat="1" ht="39" customHeight="1" x14ac:dyDescent="0.25">
      <c r="A3" s="127" t="s">
        <v>74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57"/>
      <c r="Y3" s="59"/>
    </row>
    <row r="4" spans="1:35" x14ac:dyDescent="0.25">
      <c r="A4" s="60" t="s">
        <v>14</v>
      </c>
    </row>
    <row r="5" spans="1:35" x14ac:dyDescent="0.25">
      <c r="A5" s="65" t="s">
        <v>15</v>
      </c>
      <c r="B5" s="66"/>
      <c r="C5" s="10">
        <v>0.02</v>
      </c>
      <c r="D5" s="65" t="s">
        <v>16</v>
      </c>
      <c r="E5" s="66"/>
      <c r="F5" s="11">
        <v>65</v>
      </c>
      <c r="G5" s="65" t="s">
        <v>17</v>
      </c>
      <c r="H5" s="66"/>
      <c r="I5" s="67"/>
      <c r="J5" s="12">
        <v>1952</v>
      </c>
      <c r="K5" s="13">
        <v>1953</v>
      </c>
      <c r="L5" s="13">
        <v>1954</v>
      </c>
      <c r="M5" s="13">
        <v>1955</v>
      </c>
      <c r="N5" s="13">
        <v>1957</v>
      </c>
      <c r="O5" s="65" t="s">
        <v>18</v>
      </c>
      <c r="P5" s="65"/>
      <c r="Q5" s="14">
        <v>5</v>
      </c>
      <c r="R5" s="14">
        <v>10</v>
      </c>
      <c r="S5" s="14">
        <v>15</v>
      </c>
      <c r="T5" s="14">
        <v>20</v>
      </c>
      <c r="U5" s="14">
        <v>25</v>
      </c>
      <c r="V5" s="14">
        <v>30</v>
      </c>
      <c r="W5" s="61"/>
      <c r="Y5" s="63"/>
      <c r="AA5" s="64"/>
    </row>
    <row r="6" spans="1:35" x14ac:dyDescent="0.25">
      <c r="A6" s="68" t="s">
        <v>19</v>
      </c>
      <c r="B6" s="69"/>
      <c r="C6" s="15">
        <v>0.03</v>
      </c>
      <c r="D6" s="68" t="s">
        <v>20</v>
      </c>
      <c r="E6" s="69"/>
      <c r="F6" s="122">
        <v>0.01</v>
      </c>
      <c r="G6" s="68" t="s">
        <v>21</v>
      </c>
      <c r="H6" s="69"/>
      <c r="I6" s="70"/>
      <c r="J6" s="16">
        <v>61</v>
      </c>
      <c r="K6" s="17">
        <v>62</v>
      </c>
      <c r="L6" s="17">
        <v>63</v>
      </c>
      <c r="M6" s="17">
        <v>64</v>
      </c>
      <c r="N6" s="17">
        <v>65</v>
      </c>
      <c r="O6" s="68" t="s">
        <v>22</v>
      </c>
      <c r="P6" s="68"/>
      <c r="Q6" s="18">
        <v>1</v>
      </c>
      <c r="R6" s="18">
        <v>2</v>
      </c>
      <c r="S6" s="18">
        <v>3</v>
      </c>
      <c r="T6" s="18">
        <v>4</v>
      </c>
      <c r="U6" s="18">
        <v>5</v>
      </c>
      <c r="V6" s="18">
        <v>6</v>
      </c>
      <c r="W6" s="61"/>
      <c r="Y6" s="63"/>
      <c r="AA6" s="64"/>
    </row>
    <row r="7" spans="1:35" x14ac:dyDescent="0.25">
      <c r="A7" s="71"/>
      <c r="B7" s="71"/>
      <c r="C7" s="71"/>
      <c r="D7" s="71"/>
      <c r="E7" s="71"/>
      <c r="F7" s="71"/>
      <c r="G7" s="71"/>
      <c r="K7" s="71"/>
      <c r="L7" s="71"/>
      <c r="M7" s="71"/>
      <c r="N7" s="71"/>
      <c r="O7" s="71"/>
      <c r="W7" s="61"/>
      <c r="Y7" s="63"/>
      <c r="AA7" s="64"/>
    </row>
    <row r="8" spans="1:35" x14ac:dyDescent="0.25">
      <c r="A8" s="60" t="s">
        <v>23</v>
      </c>
      <c r="D8" s="72"/>
      <c r="S8" s="73" t="s">
        <v>24</v>
      </c>
      <c r="T8" s="74"/>
      <c r="U8" s="74"/>
      <c r="V8" s="28">
        <v>42004</v>
      </c>
    </row>
    <row r="9" spans="1:35" x14ac:dyDescent="0.25">
      <c r="A9" s="65"/>
      <c r="B9" s="66"/>
      <c r="C9" s="66"/>
      <c r="D9" s="75" t="s">
        <v>25</v>
      </c>
      <c r="E9" s="75"/>
      <c r="F9" s="128" t="s">
        <v>26</v>
      </c>
      <c r="G9" s="129"/>
      <c r="H9" s="130" t="s">
        <v>27</v>
      </c>
      <c r="I9" s="131"/>
      <c r="J9" s="131"/>
      <c r="K9" s="131"/>
      <c r="L9" s="132"/>
      <c r="M9" s="133" t="s">
        <v>28</v>
      </c>
      <c r="N9" s="134"/>
      <c r="O9" s="76"/>
      <c r="P9" s="66"/>
      <c r="Q9" s="75" t="s">
        <v>29</v>
      </c>
      <c r="R9" s="66"/>
      <c r="S9" s="66"/>
      <c r="T9" s="67"/>
      <c r="U9" s="135" t="s">
        <v>30</v>
      </c>
      <c r="V9" s="135" t="s">
        <v>31</v>
      </c>
      <c r="X9" s="65"/>
      <c r="Y9" s="77" t="s">
        <v>32</v>
      </c>
      <c r="Z9" s="67"/>
      <c r="AA9" s="78"/>
      <c r="AB9" s="75" t="s">
        <v>33</v>
      </c>
      <c r="AC9" s="79"/>
      <c r="AD9" s="123" t="s">
        <v>34</v>
      </c>
    </row>
    <row r="10" spans="1:35" s="87" customFormat="1" ht="30" x14ac:dyDescent="0.25">
      <c r="A10" s="80" t="s">
        <v>35</v>
      </c>
      <c r="B10" s="80" t="s">
        <v>36</v>
      </c>
      <c r="C10" s="80" t="s">
        <v>37</v>
      </c>
      <c r="D10" s="80" t="s">
        <v>38</v>
      </c>
      <c r="E10" s="80" t="s">
        <v>39</v>
      </c>
      <c r="F10" s="80" t="s">
        <v>40</v>
      </c>
      <c r="G10" s="80" t="s">
        <v>41</v>
      </c>
      <c r="H10" s="80" t="s">
        <v>42</v>
      </c>
      <c r="I10" s="81" t="s">
        <v>43</v>
      </c>
      <c r="J10" s="81" t="s">
        <v>44</v>
      </c>
      <c r="K10" s="81" t="s">
        <v>45</v>
      </c>
      <c r="L10" s="80" t="s">
        <v>46</v>
      </c>
      <c r="M10" s="82" t="s">
        <v>47</v>
      </c>
      <c r="N10" s="83" t="s">
        <v>48</v>
      </c>
      <c r="O10" s="84" t="s">
        <v>49</v>
      </c>
      <c r="P10" s="80" t="s">
        <v>50</v>
      </c>
      <c r="Q10" s="85" t="s">
        <v>51</v>
      </c>
      <c r="R10" s="80" t="s">
        <v>52</v>
      </c>
      <c r="S10" s="86" t="s">
        <v>53</v>
      </c>
      <c r="T10" s="80" t="s">
        <v>54</v>
      </c>
      <c r="U10" s="136"/>
      <c r="V10" s="136"/>
      <c r="W10" s="63"/>
      <c r="X10" s="80" t="s">
        <v>55</v>
      </c>
      <c r="Y10" s="80" t="s">
        <v>56</v>
      </c>
      <c r="Z10" s="80" t="s">
        <v>57</v>
      </c>
      <c r="AA10" s="80" t="s">
        <v>58</v>
      </c>
      <c r="AB10" s="80" t="s">
        <v>10</v>
      </c>
      <c r="AC10" s="80" t="s">
        <v>11</v>
      </c>
      <c r="AD10" s="124"/>
      <c r="AG10" s="87" t="s">
        <v>59</v>
      </c>
      <c r="AH10" s="87" t="s">
        <v>60</v>
      </c>
      <c r="AI10" s="87" t="s">
        <v>44</v>
      </c>
    </row>
    <row r="11" spans="1:35" x14ac:dyDescent="0.25">
      <c r="A11" s="19"/>
      <c r="B11" s="20">
        <v>31375</v>
      </c>
      <c r="C11" s="21" t="s">
        <v>11</v>
      </c>
      <c r="D11" s="20">
        <v>39118</v>
      </c>
      <c r="E11" s="20"/>
      <c r="F11" s="22">
        <v>2521</v>
      </c>
      <c r="G11" s="22">
        <f>SUM(F11*65/100)</f>
        <v>1638.65</v>
      </c>
      <c r="H11" s="88">
        <f t="shared" ref="H11:H36" si="0">IF(B11&gt;0,YEARFRAC(B11,$V$8,1),0)</f>
        <v>29.101943962763528</v>
      </c>
      <c r="I11" s="88">
        <f t="shared" ref="I11:I36" si="1">IF(YEAR(B11)&gt;=$N$5,$N$6,IF(YEAR(B11)&gt;=$M$5,$M$6,IF(YEAR(B11)=$L$5,$L$6,IF(YEAR(B11)=$K$5,$K$6,$J$6))))</f>
        <v>65</v>
      </c>
      <c r="J11" s="88">
        <f>IF(H11&gt;I11,$F$5,I11)</f>
        <v>65</v>
      </c>
      <c r="K11" s="89">
        <f t="shared" ref="K11:K36" si="2">IF(D11=0,0,IF((YEARFRAC(E11,$V$8,1))&gt;1,YEARFRAC(D11,$V$8,1),0))</f>
        <v>7.9014373716632447</v>
      </c>
      <c r="L11" s="90">
        <f t="shared" ref="L11:L36" si="3">J11-H11</f>
        <v>35.898056037236472</v>
      </c>
      <c r="M11" s="90">
        <f t="shared" ref="M11:M36" si="4">IF((L11+K11)&gt;=$V$5,$V$6,IF((L11+K11)&gt;=$U$5,$U$6,IF((L11+K11)&gt;=$T$5,$T$6,IF((L11+K11)&gt;=$S$5,$S$6,IF((L11+K11)&gt;=$R$5,$R$6,IF((L11+K11)&gt;=$Q$5,$Q$6,0))))))</f>
        <v>6</v>
      </c>
      <c r="N11" s="91">
        <f t="shared" ref="N11:N36" si="5">IF(L11+K11&gt;$Q$5,1,0)</f>
        <v>1</v>
      </c>
      <c r="O11" s="92">
        <f>IF(C11="F",AC11,IF(C11="H",AB11,0))</f>
        <v>0.92873692905929528</v>
      </c>
      <c r="P11" s="93">
        <f>IF(L11=0,0,(1-($F$6/(L11+K11)*L11))^L11)</f>
        <v>0.74420946919867936</v>
      </c>
      <c r="Q11" s="94">
        <f t="shared" ref="Q11:Q36" si="6">IF(L11=0,0,(1+$C$6)^L11)</f>
        <v>2.889557971131516</v>
      </c>
      <c r="R11" s="94">
        <f t="shared" ref="R11:R36" si="7">IF(L11=0,0,(1+$C$5)^-L11)</f>
        <v>0.49121379200232079</v>
      </c>
      <c r="S11" s="94">
        <f>IF((K11*L11)=0,0,K11/(K11+L11))</f>
        <v>0.18040020001824347</v>
      </c>
      <c r="T11" s="94">
        <f t="shared" ref="T11:T36" si="8">S11*R11*Q11*P11*O11*N11</f>
        <v>0.17698109790613531</v>
      </c>
      <c r="U11" s="89">
        <f t="shared" ref="U11:U36" si="9">IF(G11=0,0,(G11/F11)+1)</f>
        <v>1.65</v>
      </c>
      <c r="V11" s="89">
        <f t="shared" ref="V11:V36" si="10">F11*M11*T11*U11</f>
        <v>4417.0765434315344</v>
      </c>
      <c r="X11" s="95">
        <f t="shared" ref="X11:X36" si="11">IF(YEARFRAC(D11,$V$8,1)&gt;1,0,1)</f>
        <v>0</v>
      </c>
      <c r="Y11" s="96">
        <f t="shared" ref="Y11:Y36" si="12">IF(YEARFRAC(E11,$V$8,1)&lt;1,IF(E11&lt;=$V$8,1,0),0)</f>
        <v>0</v>
      </c>
      <c r="Z11" s="95">
        <f t="shared" ref="Z11:Z36" si="13">IF(A11&lt;&gt;0,IF(E11=0,1,IF(E11&gt;$V$8,1,0)),0)</f>
        <v>0</v>
      </c>
      <c r="AA11" s="89">
        <f t="shared" ref="AA11:AA35" si="14">ROUND(H11,0)</f>
        <v>29</v>
      </c>
      <c r="AB11" s="94">
        <f>VLOOKUP(AA11,Table!$K$8:$M$73,2)</f>
        <v>0.8515707336846372</v>
      </c>
      <c r="AC11" s="94">
        <f>VLOOKUP(AA11,Table!$K$8:$M$73,3)</f>
        <v>0.92873692905929528</v>
      </c>
      <c r="AD11" s="89">
        <f t="shared" ref="AD11:AD36" si="15">IF(U11=0,0,V11/U11)</f>
        <v>2677.0160869282026</v>
      </c>
      <c r="AG11" s="97">
        <f t="shared" ref="AG11:AG36" si="16">$F$6/(L11+K11)*L11</f>
        <v>8.1959979998175673E-3</v>
      </c>
      <c r="AH11" s="61">
        <f>YEAR(B11)</f>
        <v>1985</v>
      </c>
      <c r="AI11" s="61">
        <f>L11+H11</f>
        <v>65</v>
      </c>
    </row>
    <row r="12" spans="1:35" x14ac:dyDescent="0.25">
      <c r="A12" s="19"/>
      <c r="B12" s="20">
        <v>32234</v>
      </c>
      <c r="C12" s="21" t="s">
        <v>11</v>
      </c>
      <c r="D12" s="20">
        <v>41883</v>
      </c>
      <c r="E12" s="20"/>
      <c r="F12" s="22">
        <v>2548</v>
      </c>
      <c r="G12" s="22">
        <f t="shared" ref="G12:G19" si="17">SUM(F12*65/100)</f>
        <v>1656.2</v>
      </c>
      <c r="H12" s="88">
        <f t="shared" si="0"/>
        <v>26.748124112756035</v>
      </c>
      <c r="I12" s="88">
        <f t="shared" si="1"/>
        <v>65</v>
      </c>
      <c r="J12" s="88">
        <f t="shared" ref="J12:J36" si="18">IF(H12&gt;I12,$F$5,I12)</f>
        <v>65</v>
      </c>
      <c r="K12" s="89">
        <f t="shared" si="2"/>
        <v>0.33150684931506852</v>
      </c>
      <c r="L12" s="89">
        <f t="shared" si="3"/>
        <v>38.251875887243969</v>
      </c>
      <c r="M12" s="89">
        <f t="shared" si="4"/>
        <v>6</v>
      </c>
      <c r="N12" s="98">
        <f t="shared" si="5"/>
        <v>1</v>
      </c>
      <c r="O12" s="92">
        <f t="shared" ref="O12:O36" si="19">IF(C12="F",AC12,IF(C12="H",AB12,0))</f>
        <v>0.9282319774466371</v>
      </c>
      <c r="P12" s="92">
        <f>IF(L12=0,0,(1-($F$6/(L12+K12)*L12))^L12)</f>
        <v>0.68309279804331757</v>
      </c>
      <c r="Q12" s="94">
        <f t="shared" si="6"/>
        <v>3.0977611308697988</v>
      </c>
      <c r="R12" s="94">
        <f t="shared" si="7"/>
        <v>0.46884284987714103</v>
      </c>
      <c r="S12" s="94">
        <f t="shared" ref="S12:S36" si="20">IF((K12*L12)=0,0,K12/(K12+L12))</f>
        <v>8.5919591752372394E-3</v>
      </c>
      <c r="T12" s="94">
        <f t="shared" si="8"/>
        <v>7.9123166683690398E-3</v>
      </c>
      <c r="U12" s="89">
        <f t="shared" si="9"/>
        <v>1.65</v>
      </c>
      <c r="V12" s="89">
        <f t="shared" si="10"/>
        <v>199.58977042294268</v>
      </c>
      <c r="X12" s="95">
        <f t="shared" si="11"/>
        <v>1</v>
      </c>
      <c r="Y12" s="95">
        <f t="shared" si="12"/>
        <v>0</v>
      </c>
      <c r="Z12" s="95">
        <f t="shared" si="13"/>
        <v>0</v>
      </c>
      <c r="AA12" s="89">
        <f t="shared" si="14"/>
        <v>27</v>
      </c>
      <c r="AB12" s="94">
        <f>VLOOKUP(AA12,Table!$K$8:$M$73,2)</f>
        <v>0.85028685912029867</v>
      </c>
      <c r="AC12" s="94">
        <f>VLOOKUP(AA12,Table!$K$8:$M$73,3)</f>
        <v>0.9282319774466371</v>
      </c>
      <c r="AD12" s="89">
        <f t="shared" si="15"/>
        <v>120.96349722602586</v>
      </c>
      <c r="AG12" s="97">
        <f t="shared" si="16"/>
        <v>9.9140804082476271E-3</v>
      </c>
      <c r="AH12" s="61">
        <f t="shared" ref="AH12:AH36" si="21">YEAR(B12)</f>
        <v>1988</v>
      </c>
      <c r="AI12" s="61">
        <f t="shared" ref="AI12:AI36" si="22">L12+H12</f>
        <v>65</v>
      </c>
    </row>
    <row r="13" spans="1:35" x14ac:dyDescent="0.25">
      <c r="A13" s="19"/>
      <c r="B13" s="20">
        <v>31292</v>
      </c>
      <c r="C13" s="21" t="s">
        <v>10</v>
      </c>
      <c r="D13" s="20">
        <v>41883</v>
      </c>
      <c r="E13" s="20"/>
      <c r="F13" s="22">
        <v>2702</v>
      </c>
      <c r="G13" s="22">
        <f t="shared" si="17"/>
        <v>1756.3</v>
      </c>
      <c r="H13" s="88">
        <f t="shared" si="0"/>
        <v>29.329195947795927</v>
      </c>
      <c r="I13" s="88">
        <f t="shared" si="1"/>
        <v>65</v>
      </c>
      <c r="J13" s="88">
        <f t="shared" si="18"/>
        <v>65</v>
      </c>
      <c r="K13" s="89">
        <f t="shared" si="2"/>
        <v>0.33150684931506852</v>
      </c>
      <c r="L13" s="89">
        <f t="shared" si="3"/>
        <v>35.670804052204076</v>
      </c>
      <c r="M13" s="89">
        <f t="shared" si="4"/>
        <v>6</v>
      </c>
      <c r="N13" s="98">
        <f t="shared" si="5"/>
        <v>1</v>
      </c>
      <c r="O13" s="92">
        <f t="shared" si="19"/>
        <v>0.8515707336846372</v>
      </c>
      <c r="P13" s="92">
        <f t="shared" ref="P13:P36" si="23">IF(L13=0,0,(1-($F$6/(L13+K13)*L13))^L13)</f>
        <v>0.70104304100544712</v>
      </c>
      <c r="Q13" s="94">
        <f>IF(L13=0,0,(1+$C$6)^L13)</f>
        <v>2.8702129992263368</v>
      </c>
      <c r="R13" s="94">
        <f>IF(L13=0,0,(1+$C$5)^-L13)</f>
        <v>0.4934293270311102</v>
      </c>
      <c r="S13" s="94">
        <f t="shared" si="20"/>
        <v>9.2079325191617174E-3</v>
      </c>
      <c r="T13" s="94">
        <f t="shared" si="8"/>
        <v>7.785143519061951E-3</v>
      </c>
      <c r="U13" s="89">
        <f t="shared" si="9"/>
        <v>1.65</v>
      </c>
      <c r="V13" s="89">
        <f t="shared" si="10"/>
        <v>208.25103210620338</v>
      </c>
      <c r="X13" s="95">
        <f t="shared" si="11"/>
        <v>1</v>
      </c>
      <c r="Y13" s="95">
        <f t="shared" si="12"/>
        <v>0</v>
      </c>
      <c r="Z13" s="95">
        <f t="shared" si="13"/>
        <v>0</v>
      </c>
      <c r="AA13" s="89">
        <f t="shared" si="14"/>
        <v>29</v>
      </c>
      <c r="AB13" s="94">
        <f>VLOOKUP(AA13,Table!$K$8:$M$73,2)</f>
        <v>0.8515707336846372</v>
      </c>
      <c r="AC13" s="94">
        <f>VLOOKUP(AA13,Table!$K$8:$M$73,3)</f>
        <v>0.92873692905929528</v>
      </c>
      <c r="AD13" s="89">
        <f t="shared" si="15"/>
        <v>126.21274673103235</v>
      </c>
      <c r="AG13" s="97">
        <f t="shared" si="16"/>
        <v>9.9079206748083834E-3</v>
      </c>
      <c r="AH13" s="61">
        <f t="shared" si="21"/>
        <v>1985</v>
      </c>
      <c r="AI13" s="61">
        <f t="shared" si="22"/>
        <v>65</v>
      </c>
    </row>
    <row r="14" spans="1:35" x14ac:dyDescent="0.25">
      <c r="A14" s="19"/>
      <c r="B14" s="20">
        <v>31995</v>
      </c>
      <c r="C14" s="23" t="s">
        <v>10</v>
      </c>
      <c r="D14" s="24">
        <v>41106</v>
      </c>
      <c r="E14" s="24"/>
      <c r="F14" s="19">
        <v>2622</v>
      </c>
      <c r="G14" s="22">
        <f t="shared" si="17"/>
        <v>1704.3</v>
      </c>
      <c r="H14" s="88">
        <f t="shared" si="0"/>
        <v>27.4031485284052</v>
      </c>
      <c r="I14" s="88">
        <f t="shared" si="1"/>
        <v>65</v>
      </c>
      <c r="J14" s="88">
        <f t="shared" si="18"/>
        <v>65</v>
      </c>
      <c r="K14" s="89">
        <f t="shared" si="2"/>
        <v>2.4580291970802919</v>
      </c>
      <c r="L14" s="89">
        <f t="shared" si="3"/>
        <v>37.596851471594803</v>
      </c>
      <c r="M14" s="89">
        <f t="shared" si="4"/>
        <v>6</v>
      </c>
      <c r="N14" s="98">
        <f t="shared" si="5"/>
        <v>1</v>
      </c>
      <c r="O14" s="92">
        <f t="shared" si="19"/>
        <v>0.85028685912029867</v>
      </c>
      <c r="P14" s="92">
        <f t="shared" si="23"/>
        <v>0.70147973335592673</v>
      </c>
      <c r="Q14" s="94">
        <f t="shared" si="6"/>
        <v>3.0383600042171022</v>
      </c>
      <c r="R14" s="94">
        <f t="shared" si="7"/>
        <v>0.47496391929959986</v>
      </c>
      <c r="S14" s="94">
        <f t="shared" si="20"/>
        <v>6.136653401647986E-2</v>
      </c>
      <c r="T14" s="94">
        <f t="shared" si="8"/>
        <v>5.2821659421300689E-2</v>
      </c>
      <c r="U14" s="89">
        <f t="shared" si="9"/>
        <v>1.65</v>
      </c>
      <c r="V14" s="89">
        <f t="shared" si="10"/>
        <v>1371.134070926239</v>
      </c>
      <c r="X14" s="95">
        <f t="shared" si="11"/>
        <v>0</v>
      </c>
      <c r="Y14" s="95">
        <f t="shared" si="12"/>
        <v>0</v>
      </c>
      <c r="Z14" s="95">
        <f t="shared" si="13"/>
        <v>0</v>
      </c>
      <c r="AA14" s="89">
        <f t="shared" si="14"/>
        <v>27</v>
      </c>
      <c r="AB14" s="94">
        <f>VLOOKUP(AA14,Table!$K$8:$M$73,2)</f>
        <v>0.85028685912029867</v>
      </c>
      <c r="AC14" s="94">
        <f>VLOOKUP(AA14,Table!$K$8:$M$73,3)</f>
        <v>0.9282319774466371</v>
      </c>
      <c r="AD14" s="89">
        <f t="shared" si="15"/>
        <v>830.99034601590245</v>
      </c>
      <c r="AG14" s="97">
        <f t="shared" si="16"/>
        <v>9.3863346598352018E-3</v>
      </c>
      <c r="AH14" s="61">
        <f t="shared" si="21"/>
        <v>1987</v>
      </c>
      <c r="AI14" s="61">
        <f t="shared" si="22"/>
        <v>65</v>
      </c>
    </row>
    <row r="15" spans="1:35" x14ac:dyDescent="0.25">
      <c r="A15" s="19"/>
      <c r="B15" s="20">
        <v>30384</v>
      </c>
      <c r="C15" s="21" t="s">
        <v>11</v>
      </c>
      <c r="D15" s="20">
        <v>41393</v>
      </c>
      <c r="E15" s="20"/>
      <c r="F15" s="22">
        <v>2621</v>
      </c>
      <c r="G15" s="22">
        <f t="shared" si="17"/>
        <v>1703.65</v>
      </c>
      <c r="H15" s="88">
        <f t="shared" si="0"/>
        <v>31.813826146475016</v>
      </c>
      <c r="I15" s="88">
        <f t="shared" si="1"/>
        <v>65</v>
      </c>
      <c r="J15" s="88">
        <f t="shared" si="18"/>
        <v>65</v>
      </c>
      <c r="K15" s="89">
        <f t="shared" si="2"/>
        <v>1.6739726027397259</v>
      </c>
      <c r="L15" s="89">
        <f t="shared" si="3"/>
        <v>33.186173853524984</v>
      </c>
      <c r="M15" s="89">
        <f t="shared" si="4"/>
        <v>6</v>
      </c>
      <c r="N15" s="98">
        <f t="shared" si="5"/>
        <v>1</v>
      </c>
      <c r="O15" s="92">
        <f t="shared" si="19"/>
        <v>0.92959848347349106</v>
      </c>
      <c r="P15" s="92">
        <f t="shared" si="23"/>
        <v>0.72801091557770903</v>
      </c>
      <c r="Q15" s="94">
        <f t="shared" si="6"/>
        <v>2.6669714762941097</v>
      </c>
      <c r="R15" s="94">
        <f t="shared" si="7"/>
        <v>0.51831431646206261</v>
      </c>
      <c r="S15" s="94">
        <f t="shared" si="20"/>
        <v>4.8019666378621789E-2</v>
      </c>
      <c r="T15" s="94">
        <f t="shared" si="8"/>
        <v>4.4922509750367878E-2</v>
      </c>
      <c r="U15" s="89">
        <f t="shared" si="9"/>
        <v>1.65</v>
      </c>
      <c r="V15" s="89">
        <f t="shared" si="10"/>
        <v>1165.6447907515708</v>
      </c>
      <c r="X15" s="95">
        <f t="shared" si="11"/>
        <v>0</v>
      </c>
      <c r="Y15" s="95">
        <f t="shared" si="12"/>
        <v>0</v>
      </c>
      <c r="Z15" s="95">
        <f t="shared" si="13"/>
        <v>0</v>
      </c>
      <c r="AA15" s="89">
        <f t="shared" si="14"/>
        <v>32</v>
      </c>
      <c r="AB15" s="94">
        <f>VLOOKUP(AA15,Table!$K$8:$M$73,2)</f>
        <v>0.85362954836350335</v>
      </c>
      <c r="AC15" s="94">
        <f>VLOOKUP(AA15,Table!$K$8:$M$73,3)</f>
        <v>0.92959848347349106</v>
      </c>
      <c r="AD15" s="89">
        <f t="shared" si="15"/>
        <v>706.45138833428541</v>
      </c>
      <c r="AG15" s="97">
        <f t="shared" si="16"/>
        <v>9.5198033362137828E-3</v>
      </c>
      <c r="AH15" s="61">
        <f t="shared" si="21"/>
        <v>1983</v>
      </c>
      <c r="AI15" s="61">
        <f t="shared" si="22"/>
        <v>65</v>
      </c>
    </row>
    <row r="16" spans="1:35" x14ac:dyDescent="0.25">
      <c r="A16" s="19"/>
      <c r="B16" s="24">
        <v>19934</v>
      </c>
      <c r="C16" s="23" t="s">
        <v>11</v>
      </c>
      <c r="D16" s="24">
        <v>37515</v>
      </c>
      <c r="E16" s="24"/>
      <c r="F16" s="19">
        <v>9350</v>
      </c>
      <c r="G16" s="22">
        <f t="shared" si="17"/>
        <v>6077.5</v>
      </c>
      <c r="H16" s="88">
        <f t="shared" si="0"/>
        <v>60.425044883303414</v>
      </c>
      <c r="I16" s="88">
        <f t="shared" si="1"/>
        <v>63</v>
      </c>
      <c r="J16" s="88">
        <f t="shared" si="18"/>
        <v>63</v>
      </c>
      <c r="K16" s="89">
        <f t="shared" si="2"/>
        <v>12.290859309182814</v>
      </c>
      <c r="L16" s="89">
        <f t="shared" si="3"/>
        <v>2.5749551166965858</v>
      </c>
      <c r="M16" s="89">
        <f t="shared" si="4"/>
        <v>2</v>
      </c>
      <c r="N16" s="98">
        <f t="shared" si="5"/>
        <v>1</v>
      </c>
      <c r="O16" s="92">
        <f t="shared" si="19"/>
        <v>0.97530838076296467</v>
      </c>
      <c r="P16" s="92">
        <f t="shared" si="23"/>
        <v>0.99554591984699847</v>
      </c>
      <c r="Q16" s="94">
        <f t="shared" si="6"/>
        <v>1.0790840603946612</v>
      </c>
      <c r="R16" s="94">
        <f t="shared" si="7"/>
        <v>0.95028734045811636</v>
      </c>
      <c r="S16" s="94">
        <f t="shared" si="20"/>
        <v>0.82678681147708044</v>
      </c>
      <c r="T16" s="94">
        <f t="shared" si="8"/>
        <v>0.82320313254359079</v>
      </c>
      <c r="U16" s="89">
        <f t="shared" si="9"/>
        <v>1.65</v>
      </c>
      <c r="V16" s="89">
        <f t="shared" si="10"/>
        <v>25399.932654632492</v>
      </c>
      <c r="X16" s="95">
        <f t="shared" si="11"/>
        <v>0</v>
      </c>
      <c r="Y16" s="95">
        <f t="shared" si="12"/>
        <v>0</v>
      </c>
      <c r="Z16" s="95">
        <f t="shared" si="13"/>
        <v>0</v>
      </c>
      <c r="AA16" s="89">
        <f t="shared" si="14"/>
        <v>60</v>
      </c>
      <c r="AB16" s="94">
        <f>VLOOKUP(AA16,Table!$K$8:$M$73,2)</f>
        <v>0.9439470698583512</v>
      </c>
      <c r="AC16" s="94">
        <f>VLOOKUP(AA16,Table!$K$8:$M$73,3)</f>
        <v>0.97530838076296467</v>
      </c>
      <c r="AD16" s="89">
        <f t="shared" si="15"/>
        <v>15393.898578565148</v>
      </c>
      <c r="AG16" s="97">
        <f>$F$6/(L16+K16)*L16</f>
        <v>1.7321318852291958E-3</v>
      </c>
      <c r="AH16" s="61">
        <f t="shared" si="21"/>
        <v>1954</v>
      </c>
      <c r="AI16" s="61">
        <f t="shared" si="22"/>
        <v>63</v>
      </c>
    </row>
    <row r="17" spans="1:35" x14ac:dyDescent="0.25">
      <c r="A17" s="19"/>
      <c r="B17" s="24">
        <v>31610</v>
      </c>
      <c r="C17" s="23" t="s">
        <v>11</v>
      </c>
      <c r="D17" s="24">
        <v>41904</v>
      </c>
      <c r="E17" s="24"/>
      <c r="F17" s="19">
        <v>2470</v>
      </c>
      <c r="G17" s="22">
        <f t="shared" si="17"/>
        <v>1605.5</v>
      </c>
      <c r="H17" s="88">
        <f t="shared" si="0"/>
        <v>28.457892749244714</v>
      </c>
      <c r="I17" s="88">
        <f t="shared" si="1"/>
        <v>65</v>
      </c>
      <c r="J17" s="88">
        <f t="shared" si="18"/>
        <v>65</v>
      </c>
      <c r="K17" s="89">
        <f t="shared" si="2"/>
        <v>0.27397260273972601</v>
      </c>
      <c r="L17" s="89">
        <f t="shared" si="3"/>
        <v>36.542107250755286</v>
      </c>
      <c r="M17" s="89">
        <f t="shared" si="4"/>
        <v>6</v>
      </c>
      <c r="N17" s="98">
        <f t="shared" si="5"/>
        <v>1</v>
      </c>
      <c r="O17" s="92">
        <f t="shared" si="19"/>
        <v>0.92846568306561261</v>
      </c>
      <c r="P17" s="92">
        <f t="shared" si="23"/>
        <v>0.69453428753381652</v>
      </c>
      <c r="Q17" s="94">
        <f t="shared" si="6"/>
        <v>2.9450945495966319</v>
      </c>
      <c r="R17" s="94">
        <f t="shared" si="7"/>
        <v>0.48498867903947629</v>
      </c>
      <c r="S17" s="94">
        <f t="shared" si="20"/>
        <v>7.4416560326348094E-3</v>
      </c>
      <c r="T17" s="94">
        <f t="shared" si="8"/>
        <v>6.8542506590994262E-3</v>
      </c>
      <c r="U17" s="89">
        <f t="shared" si="9"/>
        <v>1.65</v>
      </c>
      <c r="V17" s="89">
        <f t="shared" si="10"/>
        <v>167.60699136695825</v>
      </c>
      <c r="X17" s="95">
        <f t="shared" si="11"/>
        <v>1</v>
      </c>
      <c r="Y17" s="95">
        <f t="shared" si="12"/>
        <v>0</v>
      </c>
      <c r="Z17" s="95">
        <f t="shared" si="13"/>
        <v>0</v>
      </c>
      <c r="AA17" s="89">
        <f t="shared" si="14"/>
        <v>28</v>
      </c>
      <c r="AB17" s="94">
        <f>VLOOKUP(AA17,Table!$K$8:$M$73,2)</f>
        <v>0.85088953918123922</v>
      </c>
      <c r="AC17" s="94">
        <f>VLOOKUP(AA17,Table!$K$8:$M$73,3)</f>
        <v>0.92846568306561261</v>
      </c>
      <c r="AD17" s="89">
        <f t="shared" si="15"/>
        <v>101.57999476785349</v>
      </c>
      <c r="AG17" s="97">
        <f t="shared" si="16"/>
        <v>9.9255834396736516E-3</v>
      </c>
      <c r="AH17" s="61">
        <f t="shared" si="21"/>
        <v>1986</v>
      </c>
      <c r="AI17" s="61">
        <f t="shared" si="22"/>
        <v>65</v>
      </c>
    </row>
    <row r="18" spans="1:35" x14ac:dyDescent="0.25">
      <c r="A18" s="26"/>
      <c r="B18" s="20">
        <v>23441</v>
      </c>
      <c r="C18" s="27" t="s">
        <v>11</v>
      </c>
      <c r="D18" s="20">
        <v>39013</v>
      </c>
      <c r="E18" s="20"/>
      <c r="F18" s="22">
        <v>2594</v>
      </c>
      <c r="G18" s="22">
        <f t="shared" si="17"/>
        <v>1686.1</v>
      </c>
      <c r="H18" s="88">
        <f t="shared" si="0"/>
        <v>50.822042087180591</v>
      </c>
      <c r="I18" s="88">
        <f t="shared" si="1"/>
        <v>65</v>
      </c>
      <c r="J18" s="88">
        <f t="shared" si="18"/>
        <v>65</v>
      </c>
      <c r="K18" s="89">
        <f t="shared" si="2"/>
        <v>8.1895345299665347</v>
      </c>
      <c r="L18" s="89">
        <f t="shared" si="3"/>
        <v>14.177957912819409</v>
      </c>
      <c r="M18" s="89">
        <f t="shared" si="4"/>
        <v>4</v>
      </c>
      <c r="N18" s="98">
        <f t="shared" si="5"/>
        <v>1</v>
      </c>
      <c r="O18" s="92">
        <f t="shared" si="19"/>
        <v>0.94766814345774697</v>
      </c>
      <c r="P18" s="92">
        <f t="shared" si="23"/>
        <v>0.91378947679907596</v>
      </c>
      <c r="Q18" s="94">
        <f t="shared" si="6"/>
        <v>1.5205672471180276</v>
      </c>
      <c r="R18" s="94">
        <f t="shared" si="7"/>
        <v>0.75520894749824308</v>
      </c>
      <c r="S18" s="94">
        <f t="shared" si="20"/>
        <v>0.3661355670920482</v>
      </c>
      <c r="T18" s="94">
        <f t="shared" si="8"/>
        <v>0.36409700924039462</v>
      </c>
      <c r="U18" s="89">
        <f t="shared" si="9"/>
        <v>1.65</v>
      </c>
      <c r="V18" s="89">
        <f t="shared" si="10"/>
        <v>6233.4864369992511</v>
      </c>
      <c r="X18" s="95">
        <f t="shared" si="11"/>
        <v>0</v>
      </c>
      <c r="Y18" s="95">
        <f t="shared" si="12"/>
        <v>0</v>
      </c>
      <c r="Z18" s="95">
        <f t="shared" si="13"/>
        <v>0</v>
      </c>
      <c r="AA18" s="89">
        <f t="shared" si="14"/>
        <v>51</v>
      </c>
      <c r="AB18" s="94">
        <f>VLOOKUP(AA18,Table!$K$8:$M$73,2)</f>
        <v>0.88683566212165987</v>
      </c>
      <c r="AC18" s="94">
        <f>VLOOKUP(AA18,Table!$K$8:$M$73,3)</f>
        <v>0.94766814345774697</v>
      </c>
      <c r="AD18" s="89">
        <f t="shared" si="15"/>
        <v>3777.870567878334</v>
      </c>
      <c r="AG18" s="97">
        <f t="shared" si="16"/>
        <v>6.3386443290795172E-3</v>
      </c>
      <c r="AH18" s="61">
        <f t="shared" si="21"/>
        <v>1964</v>
      </c>
      <c r="AI18" s="61">
        <f t="shared" si="22"/>
        <v>65</v>
      </c>
    </row>
    <row r="19" spans="1:35" x14ac:dyDescent="0.25">
      <c r="A19" s="26"/>
      <c r="B19" s="20">
        <v>18969</v>
      </c>
      <c r="C19" s="21" t="s">
        <v>11</v>
      </c>
      <c r="D19" s="20">
        <v>37501</v>
      </c>
      <c r="E19" s="20"/>
      <c r="F19" s="22">
        <v>5932</v>
      </c>
      <c r="G19" s="22">
        <f t="shared" si="17"/>
        <v>3855.8</v>
      </c>
      <c r="H19" s="88">
        <f t="shared" si="0"/>
        <v>63.066392881587952</v>
      </c>
      <c r="I19" s="88">
        <f t="shared" si="1"/>
        <v>61</v>
      </c>
      <c r="J19" s="88">
        <f t="shared" si="18"/>
        <v>65</v>
      </c>
      <c r="K19" s="89">
        <f t="shared" si="2"/>
        <v>12.329191238416175</v>
      </c>
      <c r="L19" s="89">
        <f t="shared" si="3"/>
        <v>1.9336071184120485</v>
      </c>
      <c r="M19" s="89">
        <f t="shared" si="4"/>
        <v>2</v>
      </c>
      <c r="N19" s="98">
        <f t="shared" si="5"/>
        <v>1</v>
      </c>
      <c r="O19" s="92">
        <f t="shared" si="19"/>
        <v>0.98917393590197533</v>
      </c>
      <c r="P19" s="92">
        <f t="shared" si="23"/>
        <v>0.99738026843101224</v>
      </c>
      <c r="Q19" s="94">
        <f t="shared" si="6"/>
        <v>1.0588200316851091</v>
      </c>
      <c r="R19" s="94">
        <f t="shared" si="7"/>
        <v>0.96243331233801821</v>
      </c>
      <c r="S19" s="94">
        <f t="shared" si="20"/>
        <v>0.86443003188877399</v>
      </c>
      <c r="T19" s="94">
        <f t="shared" si="8"/>
        <v>0.86907264249943994</v>
      </c>
      <c r="U19" s="89">
        <f t="shared" si="9"/>
        <v>1.65</v>
      </c>
      <c r="V19" s="89">
        <f t="shared" si="10"/>
        <v>17012.618420512033</v>
      </c>
      <c r="X19" s="95">
        <f t="shared" si="11"/>
        <v>0</v>
      </c>
      <c r="Y19" s="95">
        <f t="shared" si="12"/>
        <v>0</v>
      </c>
      <c r="Z19" s="95">
        <f t="shared" si="13"/>
        <v>0</v>
      </c>
      <c r="AA19" s="89">
        <f t="shared" si="14"/>
        <v>63</v>
      </c>
      <c r="AB19" s="94">
        <f>VLOOKUP(AA19,Table!$K$8:$M$73,2)</f>
        <v>0.97520018567947087</v>
      </c>
      <c r="AC19" s="94">
        <f>VLOOKUP(AA19,Table!$K$8:$M$73,3)</f>
        <v>0.98917393590197533</v>
      </c>
      <c r="AD19" s="89">
        <f t="shared" si="15"/>
        <v>10310.677830613355</v>
      </c>
      <c r="AG19" s="97">
        <f t="shared" si="16"/>
        <v>1.3556996811122596E-3</v>
      </c>
      <c r="AH19" s="61">
        <f t="shared" si="21"/>
        <v>1951</v>
      </c>
      <c r="AI19" s="61">
        <f t="shared" si="22"/>
        <v>65</v>
      </c>
    </row>
    <row r="20" spans="1:35" x14ac:dyDescent="0.25">
      <c r="A20" s="19"/>
      <c r="B20" s="24"/>
      <c r="C20" s="23"/>
      <c r="D20" s="24"/>
      <c r="E20" s="24"/>
      <c r="F20" s="19"/>
      <c r="G20" s="22"/>
      <c r="H20" s="88">
        <f t="shared" si="0"/>
        <v>0</v>
      </c>
      <c r="I20" s="88">
        <f t="shared" si="1"/>
        <v>61</v>
      </c>
      <c r="J20" s="88">
        <f t="shared" si="18"/>
        <v>61</v>
      </c>
      <c r="K20" s="89">
        <f t="shared" si="2"/>
        <v>0</v>
      </c>
      <c r="L20" s="89">
        <f t="shared" si="3"/>
        <v>61</v>
      </c>
      <c r="M20" s="89">
        <f t="shared" si="4"/>
        <v>6</v>
      </c>
      <c r="N20" s="98">
        <f t="shared" si="5"/>
        <v>1</v>
      </c>
      <c r="O20" s="92">
        <f t="shared" si="19"/>
        <v>0</v>
      </c>
      <c r="P20" s="92">
        <f t="shared" si="23"/>
        <v>0.54168507596685322</v>
      </c>
      <c r="Q20" s="94">
        <f t="shared" si="6"/>
        <v>6.068351197167102</v>
      </c>
      <c r="R20" s="94">
        <f t="shared" si="7"/>
        <v>0.29880614358732388</v>
      </c>
      <c r="S20" s="94">
        <f t="shared" si="20"/>
        <v>0</v>
      </c>
      <c r="T20" s="94">
        <f t="shared" si="8"/>
        <v>0</v>
      </c>
      <c r="U20" s="89">
        <f t="shared" si="9"/>
        <v>0</v>
      </c>
      <c r="V20" s="89">
        <f t="shared" si="10"/>
        <v>0</v>
      </c>
      <c r="X20" s="95">
        <f t="shared" si="11"/>
        <v>0</v>
      </c>
      <c r="Y20" s="95">
        <f t="shared" si="12"/>
        <v>0</v>
      </c>
      <c r="Z20" s="95">
        <f t="shared" si="13"/>
        <v>0</v>
      </c>
      <c r="AA20" s="89">
        <f t="shared" si="14"/>
        <v>0</v>
      </c>
      <c r="AB20" s="94">
        <f>VLOOKUP(AA20,Table!$K$8:$M$73,2)</f>
        <v>0.84033000000000002</v>
      </c>
      <c r="AC20" s="94">
        <f>VLOOKUP(AA20,Table!$K$8:$M$73,3)</f>
        <v>0.92191999999999996</v>
      </c>
      <c r="AD20" s="89">
        <f t="shared" si="15"/>
        <v>0</v>
      </c>
      <c r="AG20" s="97">
        <f t="shared" si="16"/>
        <v>0.01</v>
      </c>
      <c r="AH20" s="61">
        <f t="shared" si="21"/>
        <v>1900</v>
      </c>
      <c r="AI20" s="61">
        <f t="shared" si="22"/>
        <v>61</v>
      </c>
    </row>
    <row r="21" spans="1:35" x14ac:dyDescent="0.25">
      <c r="A21" s="19"/>
      <c r="B21" s="24"/>
      <c r="C21" s="23"/>
      <c r="D21" s="24"/>
      <c r="E21" s="24"/>
      <c r="F21" s="19"/>
      <c r="G21" s="22"/>
      <c r="H21" s="88">
        <f t="shared" si="0"/>
        <v>0</v>
      </c>
      <c r="I21" s="88">
        <f t="shared" si="1"/>
        <v>61</v>
      </c>
      <c r="J21" s="88">
        <f t="shared" si="18"/>
        <v>61</v>
      </c>
      <c r="K21" s="89">
        <f t="shared" si="2"/>
        <v>0</v>
      </c>
      <c r="L21" s="89">
        <f t="shared" si="3"/>
        <v>61</v>
      </c>
      <c r="M21" s="89">
        <f t="shared" si="4"/>
        <v>6</v>
      </c>
      <c r="N21" s="98">
        <f t="shared" si="5"/>
        <v>1</v>
      </c>
      <c r="O21" s="92">
        <f t="shared" si="19"/>
        <v>0</v>
      </c>
      <c r="P21" s="92">
        <f t="shared" si="23"/>
        <v>0.54168507596685322</v>
      </c>
      <c r="Q21" s="94">
        <f t="shared" si="6"/>
        <v>6.068351197167102</v>
      </c>
      <c r="R21" s="94">
        <f t="shared" si="7"/>
        <v>0.29880614358732388</v>
      </c>
      <c r="S21" s="94">
        <f t="shared" si="20"/>
        <v>0</v>
      </c>
      <c r="T21" s="94">
        <f t="shared" si="8"/>
        <v>0</v>
      </c>
      <c r="U21" s="89">
        <f t="shared" si="9"/>
        <v>0</v>
      </c>
      <c r="V21" s="89">
        <f t="shared" si="10"/>
        <v>0</v>
      </c>
      <c r="X21" s="95">
        <f t="shared" si="11"/>
        <v>0</v>
      </c>
      <c r="Y21" s="95">
        <f t="shared" si="12"/>
        <v>0</v>
      </c>
      <c r="Z21" s="95">
        <f t="shared" si="13"/>
        <v>0</v>
      </c>
      <c r="AA21" s="89">
        <f t="shared" si="14"/>
        <v>0</v>
      </c>
      <c r="AB21" s="94">
        <f>VLOOKUP(AA21,Table!$K$8:$M$73,2)</f>
        <v>0.84033000000000002</v>
      </c>
      <c r="AC21" s="94">
        <f>VLOOKUP(AA21,Table!$K$8:$M$73,3)</f>
        <v>0.92191999999999996</v>
      </c>
      <c r="AD21" s="89">
        <f t="shared" si="15"/>
        <v>0</v>
      </c>
      <c r="AG21" s="97">
        <f t="shared" si="16"/>
        <v>0.01</v>
      </c>
      <c r="AH21" s="61">
        <f t="shared" si="21"/>
        <v>1900</v>
      </c>
      <c r="AI21" s="61">
        <f t="shared" si="22"/>
        <v>61</v>
      </c>
    </row>
    <row r="22" spans="1:35" x14ac:dyDescent="0.25">
      <c r="A22" s="19"/>
      <c r="B22" s="24"/>
      <c r="C22" s="23"/>
      <c r="D22" s="24"/>
      <c r="E22" s="24"/>
      <c r="F22" s="19"/>
      <c r="G22" s="22"/>
      <c r="H22" s="88">
        <f t="shared" si="0"/>
        <v>0</v>
      </c>
      <c r="I22" s="88">
        <f t="shared" si="1"/>
        <v>61</v>
      </c>
      <c r="J22" s="88">
        <f t="shared" si="18"/>
        <v>61</v>
      </c>
      <c r="K22" s="89">
        <f t="shared" si="2"/>
        <v>0</v>
      </c>
      <c r="L22" s="89">
        <f t="shared" si="3"/>
        <v>61</v>
      </c>
      <c r="M22" s="89">
        <f t="shared" si="4"/>
        <v>6</v>
      </c>
      <c r="N22" s="98">
        <f t="shared" si="5"/>
        <v>1</v>
      </c>
      <c r="O22" s="92">
        <f t="shared" si="19"/>
        <v>0</v>
      </c>
      <c r="P22" s="92">
        <f t="shared" si="23"/>
        <v>0.54168507596685322</v>
      </c>
      <c r="Q22" s="94">
        <f t="shared" si="6"/>
        <v>6.068351197167102</v>
      </c>
      <c r="R22" s="94">
        <f t="shared" si="7"/>
        <v>0.29880614358732388</v>
      </c>
      <c r="S22" s="94">
        <f t="shared" si="20"/>
        <v>0</v>
      </c>
      <c r="T22" s="94">
        <f t="shared" si="8"/>
        <v>0</v>
      </c>
      <c r="U22" s="89">
        <f t="shared" si="9"/>
        <v>0</v>
      </c>
      <c r="V22" s="89">
        <f t="shared" si="10"/>
        <v>0</v>
      </c>
      <c r="X22" s="95">
        <f t="shared" si="11"/>
        <v>0</v>
      </c>
      <c r="Y22" s="95">
        <f t="shared" si="12"/>
        <v>0</v>
      </c>
      <c r="Z22" s="95">
        <f t="shared" si="13"/>
        <v>0</v>
      </c>
      <c r="AA22" s="89">
        <f t="shared" si="14"/>
        <v>0</v>
      </c>
      <c r="AB22" s="94">
        <f>VLOOKUP(AA22,Table!$K$8:$M$73,2)</f>
        <v>0.84033000000000002</v>
      </c>
      <c r="AC22" s="94">
        <f>VLOOKUP(AA22,Table!$K$8:$M$73,3)</f>
        <v>0.92191999999999996</v>
      </c>
      <c r="AD22" s="89">
        <f t="shared" si="15"/>
        <v>0</v>
      </c>
      <c r="AG22" s="97">
        <f t="shared" si="16"/>
        <v>0.01</v>
      </c>
      <c r="AH22" s="61">
        <f t="shared" si="21"/>
        <v>1900</v>
      </c>
      <c r="AI22" s="61">
        <f t="shared" si="22"/>
        <v>61</v>
      </c>
    </row>
    <row r="23" spans="1:35" x14ac:dyDescent="0.25">
      <c r="A23" s="19"/>
      <c r="B23" s="24"/>
      <c r="C23" s="23"/>
      <c r="D23" s="24"/>
      <c r="E23" s="24"/>
      <c r="F23" s="19"/>
      <c r="G23" s="22"/>
      <c r="H23" s="88">
        <f t="shared" si="0"/>
        <v>0</v>
      </c>
      <c r="I23" s="88">
        <f t="shared" si="1"/>
        <v>61</v>
      </c>
      <c r="J23" s="88">
        <f t="shared" si="18"/>
        <v>61</v>
      </c>
      <c r="K23" s="89">
        <f t="shared" si="2"/>
        <v>0</v>
      </c>
      <c r="L23" s="89">
        <f t="shared" si="3"/>
        <v>61</v>
      </c>
      <c r="M23" s="89">
        <f t="shared" si="4"/>
        <v>6</v>
      </c>
      <c r="N23" s="98">
        <f t="shared" si="5"/>
        <v>1</v>
      </c>
      <c r="O23" s="92">
        <f t="shared" si="19"/>
        <v>0</v>
      </c>
      <c r="P23" s="92">
        <f t="shared" si="23"/>
        <v>0.54168507596685322</v>
      </c>
      <c r="Q23" s="94">
        <f t="shared" si="6"/>
        <v>6.068351197167102</v>
      </c>
      <c r="R23" s="94">
        <f t="shared" si="7"/>
        <v>0.29880614358732388</v>
      </c>
      <c r="S23" s="94">
        <f t="shared" si="20"/>
        <v>0</v>
      </c>
      <c r="T23" s="94">
        <f t="shared" si="8"/>
        <v>0</v>
      </c>
      <c r="U23" s="89">
        <f t="shared" si="9"/>
        <v>0</v>
      </c>
      <c r="V23" s="89">
        <f t="shared" si="10"/>
        <v>0</v>
      </c>
      <c r="X23" s="95">
        <f t="shared" si="11"/>
        <v>0</v>
      </c>
      <c r="Y23" s="95">
        <f t="shared" si="12"/>
        <v>0</v>
      </c>
      <c r="Z23" s="95">
        <f t="shared" si="13"/>
        <v>0</v>
      </c>
      <c r="AA23" s="89">
        <f t="shared" si="14"/>
        <v>0</v>
      </c>
      <c r="AB23" s="94">
        <f>VLOOKUP(AA23,Table!$K$8:$M$73,2)</f>
        <v>0.84033000000000002</v>
      </c>
      <c r="AC23" s="94">
        <f>VLOOKUP(AA23,Table!$K$8:$M$73,3)</f>
        <v>0.92191999999999996</v>
      </c>
      <c r="AD23" s="89">
        <f t="shared" si="15"/>
        <v>0</v>
      </c>
      <c r="AG23" s="97">
        <f t="shared" si="16"/>
        <v>0.01</v>
      </c>
      <c r="AH23" s="61">
        <f t="shared" si="21"/>
        <v>1900</v>
      </c>
      <c r="AI23" s="61">
        <f t="shared" si="22"/>
        <v>61</v>
      </c>
    </row>
    <row r="24" spans="1:35" x14ac:dyDescent="0.25">
      <c r="A24" s="19"/>
      <c r="B24" s="20"/>
      <c r="C24" s="21"/>
      <c r="D24" s="20"/>
      <c r="E24" s="20"/>
      <c r="F24" s="22"/>
      <c r="G24" s="22"/>
      <c r="H24" s="88">
        <f t="shared" si="0"/>
        <v>0</v>
      </c>
      <c r="I24" s="88">
        <f t="shared" si="1"/>
        <v>61</v>
      </c>
      <c r="J24" s="88">
        <f t="shared" si="18"/>
        <v>61</v>
      </c>
      <c r="K24" s="89">
        <f t="shared" si="2"/>
        <v>0</v>
      </c>
      <c r="L24" s="89">
        <f t="shared" si="3"/>
        <v>61</v>
      </c>
      <c r="M24" s="89">
        <f t="shared" si="4"/>
        <v>6</v>
      </c>
      <c r="N24" s="98">
        <f t="shared" si="5"/>
        <v>1</v>
      </c>
      <c r="O24" s="92">
        <f t="shared" si="19"/>
        <v>0</v>
      </c>
      <c r="P24" s="92">
        <f t="shared" si="23"/>
        <v>0.54168507596685322</v>
      </c>
      <c r="Q24" s="94">
        <f t="shared" si="6"/>
        <v>6.068351197167102</v>
      </c>
      <c r="R24" s="94">
        <f t="shared" si="7"/>
        <v>0.29880614358732388</v>
      </c>
      <c r="S24" s="94">
        <f t="shared" si="20"/>
        <v>0</v>
      </c>
      <c r="T24" s="94">
        <f t="shared" si="8"/>
        <v>0</v>
      </c>
      <c r="U24" s="89">
        <f t="shared" si="9"/>
        <v>0</v>
      </c>
      <c r="V24" s="89">
        <f t="shared" si="10"/>
        <v>0</v>
      </c>
      <c r="X24" s="95">
        <f t="shared" si="11"/>
        <v>0</v>
      </c>
      <c r="Y24" s="95">
        <f t="shared" si="12"/>
        <v>0</v>
      </c>
      <c r="Z24" s="95">
        <f t="shared" si="13"/>
        <v>0</v>
      </c>
      <c r="AA24" s="89">
        <f t="shared" si="14"/>
        <v>0</v>
      </c>
      <c r="AB24" s="94">
        <f>VLOOKUP(AA24,Table!$K$8:$M$73,2)</f>
        <v>0.84033000000000002</v>
      </c>
      <c r="AC24" s="94">
        <f>VLOOKUP(AA24,Table!$K$8:$M$73,3)</f>
        <v>0.92191999999999996</v>
      </c>
      <c r="AD24" s="89">
        <f t="shared" si="15"/>
        <v>0</v>
      </c>
      <c r="AG24" s="97">
        <f t="shared" si="16"/>
        <v>0.01</v>
      </c>
      <c r="AH24" s="61">
        <f t="shared" si="21"/>
        <v>1900</v>
      </c>
      <c r="AI24" s="61">
        <f t="shared" si="22"/>
        <v>61</v>
      </c>
    </row>
    <row r="25" spans="1:35" x14ac:dyDescent="0.25">
      <c r="A25" s="19"/>
      <c r="B25" s="24"/>
      <c r="C25" s="23"/>
      <c r="D25" s="24"/>
      <c r="E25" s="24"/>
      <c r="F25" s="22"/>
      <c r="G25" s="22"/>
      <c r="H25" s="88">
        <f t="shared" si="0"/>
        <v>0</v>
      </c>
      <c r="I25" s="88">
        <f t="shared" si="1"/>
        <v>61</v>
      </c>
      <c r="J25" s="88">
        <f t="shared" si="18"/>
        <v>61</v>
      </c>
      <c r="K25" s="89">
        <f t="shared" si="2"/>
        <v>0</v>
      </c>
      <c r="L25" s="89">
        <f t="shared" si="3"/>
        <v>61</v>
      </c>
      <c r="M25" s="89">
        <f t="shared" si="4"/>
        <v>6</v>
      </c>
      <c r="N25" s="98">
        <f t="shared" si="5"/>
        <v>1</v>
      </c>
      <c r="O25" s="92">
        <f t="shared" si="19"/>
        <v>0</v>
      </c>
      <c r="P25" s="92">
        <f t="shared" si="23"/>
        <v>0.54168507596685322</v>
      </c>
      <c r="Q25" s="94">
        <f t="shared" si="6"/>
        <v>6.068351197167102</v>
      </c>
      <c r="R25" s="94">
        <f t="shared" si="7"/>
        <v>0.29880614358732388</v>
      </c>
      <c r="S25" s="94">
        <f t="shared" si="20"/>
        <v>0</v>
      </c>
      <c r="T25" s="94">
        <f t="shared" si="8"/>
        <v>0</v>
      </c>
      <c r="U25" s="89">
        <f t="shared" si="9"/>
        <v>0</v>
      </c>
      <c r="V25" s="89">
        <f t="shared" si="10"/>
        <v>0</v>
      </c>
      <c r="X25" s="95">
        <f t="shared" si="11"/>
        <v>0</v>
      </c>
      <c r="Y25" s="95">
        <f t="shared" si="12"/>
        <v>0</v>
      </c>
      <c r="Z25" s="95">
        <f t="shared" si="13"/>
        <v>0</v>
      </c>
      <c r="AA25" s="89">
        <f t="shared" si="14"/>
        <v>0</v>
      </c>
      <c r="AB25" s="94">
        <f>VLOOKUP(AA25,Table!$K$8:$M$73,2)</f>
        <v>0.84033000000000002</v>
      </c>
      <c r="AC25" s="94">
        <f>VLOOKUP(AA25,Table!$K$8:$M$73,3)</f>
        <v>0.92191999999999996</v>
      </c>
      <c r="AD25" s="89">
        <f t="shared" si="15"/>
        <v>0</v>
      </c>
      <c r="AG25" s="97">
        <f t="shared" si="16"/>
        <v>0.01</v>
      </c>
      <c r="AH25" s="61">
        <f t="shared" si="21"/>
        <v>1900</v>
      </c>
      <c r="AI25" s="61">
        <f t="shared" si="22"/>
        <v>61</v>
      </c>
    </row>
    <row r="26" spans="1:35" x14ac:dyDescent="0.25">
      <c r="A26" s="19"/>
      <c r="B26" s="20"/>
      <c r="C26" s="21"/>
      <c r="D26" s="20"/>
      <c r="E26" s="20"/>
      <c r="F26" s="19"/>
      <c r="G26" s="19"/>
      <c r="H26" s="88">
        <f t="shared" si="0"/>
        <v>0</v>
      </c>
      <c r="I26" s="88">
        <f t="shared" si="1"/>
        <v>61</v>
      </c>
      <c r="J26" s="88">
        <f t="shared" si="18"/>
        <v>61</v>
      </c>
      <c r="K26" s="89">
        <f t="shared" si="2"/>
        <v>0</v>
      </c>
      <c r="L26" s="89">
        <f t="shared" si="3"/>
        <v>61</v>
      </c>
      <c r="M26" s="89">
        <f t="shared" si="4"/>
        <v>6</v>
      </c>
      <c r="N26" s="98">
        <f t="shared" si="5"/>
        <v>1</v>
      </c>
      <c r="O26" s="92">
        <f t="shared" si="19"/>
        <v>0</v>
      </c>
      <c r="P26" s="92">
        <f t="shared" si="23"/>
        <v>0.54168507596685322</v>
      </c>
      <c r="Q26" s="94">
        <f t="shared" si="6"/>
        <v>6.068351197167102</v>
      </c>
      <c r="R26" s="94">
        <f t="shared" si="7"/>
        <v>0.29880614358732388</v>
      </c>
      <c r="S26" s="94">
        <f t="shared" si="20"/>
        <v>0</v>
      </c>
      <c r="T26" s="94">
        <f t="shared" si="8"/>
        <v>0</v>
      </c>
      <c r="U26" s="89">
        <f t="shared" si="9"/>
        <v>0</v>
      </c>
      <c r="V26" s="89">
        <f t="shared" si="10"/>
        <v>0</v>
      </c>
      <c r="X26" s="95">
        <f t="shared" si="11"/>
        <v>0</v>
      </c>
      <c r="Y26" s="95">
        <f t="shared" si="12"/>
        <v>0</v>
      </c>
      <c r="Z26" s="95">
        <f t="shared" si="13"/>
        <v>0</v>
      </c>
      <c r="AA26" s="89">
        <f t="shared" si="14"/>
        <v>0</v>
      </c>
      <c r="AB26" s="94">
        <f>VLOOKUP(AA26,Table!$K$8:$M$73,2)</f>
        <v>0.84033000000000002</v>
      </c>
      <c r="AC26" s="94">
        <f>VLOOKUP(AA26,Table!$K$8:$M$73,3)</f>
        <v>0.92191999999999996</v>
      </c>
      <c r="AD26" s="89">
        <f t="shared" si="15"/>
        <v>0</v>
      </c>
      <c r="AG26" s="97">
        <f t="shared" si="16"/>
        <v>0.01</v>
      </c>
      <c r="AH26" s="61">
        <f t="shared" si="21"/>
        <v>1900</v>
      </c>
      <c r="AI26" s="61">
        <f t="shared" si="22"/>
        <v>61</v>
      </c>
    </row>
    <row r="27" spans="1:35" x14ac:dyDescent="0.25">
      <c r="A27" s="19"/>
      <c r="B27" s="24"/>
      <c r="C27" s="23"/>
      <c r="D27" s="20"/>
      <c r="E27" s="24"/>
      <c r="F27" s="22"/>
      <c r="G27" s="22"/>
      <c r="H27" s="88">
        <f t="shared" si="0"/>
        <v>0</v>
      </c>
      <c r="I27" s="88">
        <f t="shared" si="1"/>
        <v>61</v>
      </c>
      <c r="J27" s="88">
        <f t="shared" si="18"/>
        <v>61</v>
      </c>
      <c r="K27" s="89">
        <f t="shared" si="2"/>
        <v>0</v>
      </c>
      <c r="L27" s="89">
        <f t="shared" si="3"/>
        <v>61</v>
      </c>
      <c r="M27" s="89">
        <f t="shared" si="4"/>
        <v>6</v>
      </c>
      <c r="N27" s="98">
        <f t="shared" si="5"/>
        <v>1</v>
      </c>
      <c r="O27" s="92">
        <f t="shared" si="19"/>
        <v>0</v>
      </c>
      <c r="P27" s="92">
        <f t="shared" si="23"/>
        <v>0.54168507596685322</v>
      </c>
      <c r="Q27" s="94">
        <f t="shared" si="6"/>
        <v>6.068351197167102</v>
      </c>
      <c r="R27" s="94">
        <f t="shared" si="7"/>
        <v>0.29880614358732388</v>
      </c>
      <c r="S27" s="94">
        <f t="shared" si="20"/>
        <v>0</v>
      </c>
      <c r="T27" s="94">
        <f t="shared" si="8"/>
        <v>0</v>
      </c>
      <c r="U27" s="89">
        <f t="shared" si="9"/>
        <v>0</v>
      </c>
      <c r="V27" s="89">
        <f t="shared" si="10"/>
        <v>0</v>
      </c>
      <c r="X27" s="95">
        <f t="shared" si="11"/>
        <v>0</v>
      </c>
      <c r="Y27" s="95">
        <f t="shared" si="12"/>
        <v>0</v>
      </c>
      <c r="Z27" s="95">
        <f t="shared" si="13"/>
        <v>0</v>
      </c>
      <c r="AA27" s="89">
        <f t="shared" si="14"/>
        <v>0</v>
      </c>
      <c r="AB27" s="94">
        <f>VLOOKUP(AA27,Table!$K$8:$M$73,2)</f>
        <v>0.84033000000000002</v>
      </c>
      <c r="AC27" s="94">
        <f>VLOOKUP(AA27,Table!$K$8:$M$73,3)</f>
        <v>0.92191999999999996</v>
      </c>
      <c r="AD27" s="89">
        <f t="shared" si="15"/>
        <v>0</v>
      </c>
      <c r="AG27" s="97">
        <f t="shared" si="16"/>
        <v>0.01</v>
      </c>
      <c r="AH27" s="61">
        <f t="shared" si="21"/>
        <v>1900</v>
      </c>
      <c r="AI27" s="61">
        <f t="shared" si="22"/>
        <v>61</v>
      </c>
    </row>
    <row r="28" spans="1:35" x14ac:dyDescent="0.25">
      <c r="A28" s="19"/>
      <c r="B28" s="20"/>
      <c r="C28" s="21"/>
      <c r="D28" s="20"/>
      <c r="E28" s="20"/>
      <c r="F28" s="19"/>
      <c r="G28" s="19"/>
      <c r="H28" s="88">
        <f t="shared" si="0"/>
        <v>0</v>
      </c>
      <c r="I28" s="88">
        <f t="shared" si="1"/>
        <v>61</v>
      </c>
      <c r="J28" s="88">
        <f t="shared" si="18"/>
        <v>61</v>
      </c>
      <c r="K28" s="89">
        <f t="shared" si="2"/>
        <v>0</v>
      </c>
      <c r="L28" s="89">
        <f t="shared" si="3"/>
        <v>61</v>
      </c>
      <c r="M28" s="89">
        <f t="shared" si="4"/>
        <v>6</v>
      </c>
      <c r="N28" s="98">
        <f t="shared" si="5"/>
        <v>1</v>
      </c>
      <c r="O28" s="92">
        <f t="shared" si="19"/>
        <v>0</v>
      </c>
      <c r="P28" s="92">
        <f t="shared" si="23"/>
        <v>0.54168507596685322</v>
      </c>
      <c r="Q28" s="94">
        <f t="shared" si="6"/>
        <v>6.068351197167102</v>
      </c>
      <c r="R28" s="94">
        <f t="shared" si="7"/>
        <v>0.29880614358732388</v>
      </c>
      <c r="S28" s="94">
        <f t="shared" si="20"/>
        <v>0</v>
      </c>
      <c r="T28" s="94">
        <f t="shared" si="8"/>
        <v>0</v>
      </c>
      <c r="U28" s="89">
        <f t="shared" si="9"/>
        <v>0</v>
      </c>
      <c r="V28" s="89">
        <f t="shared" si="10"/>
        <v>0</v>
      </c>
      <c r="X28" s="95">
        <f t="shared" si="11"/>
        <v>0</v>
      </c>
      <c r="Y28" s="95">
        <f t="shared" si="12"/>
        <v>0</v>
      </c>
      <c r="Z28" s="95">
        <f t="shared" si="13"/>
        <v>0</v>
      </c>
      <c r="AA28" s="89">
        <f t="shared" si="14"/>
        <v>0</v>
      </c>
      <c r="AB28" s="94">
        <f>VLOOKUP(AA28,Table!$K$8:$M$73,2)</f>
        <v>0.84033000000000002</v>
      </c>
      <c r="AC28" s="94">
        <f>VLOOKUP(AA28,Table!$K$8:$M$73,3)</f>
        <v>0.92191999999999996</v>
      </c>
      <c r="AD28" s="89">
        <f t="shared" si="15"/>
        <v>0</v>
      </c>
      <c r="AG28" s="97">
        <f t="shared" si="16"/>
        <v>0.01</v>
      </c>
      <c r="AH28" s="61">
        <f t="shared" si="21"/>
        <v>1900</v>
      </c>
      <c r="AI28" s="61">
        <f t="shared" si="22"/>
        <v>61</v>
      </c>
    </row>
    <row r="29" spans="1:35" x14ac:dyDescent="0.25">
      <c r="A29" s="19"/>
      <c r="B29" s="24"/>
      <c r="C29" s="23"/>
      <c r="D29" s="24"/>
      <c r="E29" s="24"/>
      <c r="F29" s="19"/>
      <c r="G29" s="22"/>
      <c r="H29" s="88">
        <f t="shared" si="0"/>
        <v>0</v>
      </c>
      <c r="I29" s="88">
        <f t="shared" si="1"/>
        <v>61</v>
      </c>
      <c r="J29" s="88">
        <f t="shared" si="18"/>
        <v>61</v>
      </c>
      <c r="K29" s="89">
        <f t="shared" si="2"/>
        <v>0</v>
      </c>
      <c r="L29" s="89">
        <f t="shared" si="3"/>
        <v>61</v>
      </c>
      <c r="M29" s="89">
        <f t="shared" si="4"/>
        <v>6</v>
      </c>
      <c r="N29" s="98">
        <f t="shared" si="5"/>
        <v>1</v>
      </c>
      <c r="O29" s="92">
        <f t="shared" si="19"/>
        <v>0</v>
      </c>
      <c r="P29" s="92">
        <f t="shared" si="23"/>
        <v>0.54168507596685322</v>
      </c>
      <c r="Q29" s="94">
        <f t="shared" si="6"/>
        <v>6.068351197167102</v>
      </c>
      <c r="R29" s="94">
        <f t="shared" si="7"/>
        <v>0.29880614358732388</v>
      </c>
      <c r="S29" s="94">
        <f t="shared" si="20"/>
        <v>0</v>
      </c>
      <c r="T29" s="94">
        <f t="shared" si="8"/>
        <v>0</v>
      </c>
      <c r="U29" s="89">
        <f t="shared" si="9"/>
        <v>0</v>
      </c>
      <c r="V29" s="89">
        <f t="shared" si="10"/>
        <v>0</v>
      </c>
      <c r="X29" s="95">
        <f t="shared" si="11"/>
        <v>0</v>
      </c>
      <c r="Y29" s="95">
        <f t="shared" si="12"/>
        <v>0</v>
      </c>
      <c r="Z29" s="95">
        <f t="shared" si="13"/>
        <v>0</v>
      </c>
      <c r="AA29" s="89">
        <f t="shared" si="14"/>
        <v>0</v>
      </c>
      <c r="AB29" s="94">
        <f>VLOOKUP(AA29,Table!$K$8:$M$73,2)</f>
        <v>0.84033000000000002</v>
      </c>
      <c r="AC29" s="94">
        <f>VLOOKUP(AA29,Table!$K$8:$M$73,3)</f>
        <v>0.92191999999999996</v>
      </c>
      <c r="AD29" s="89">
        <f t="shared" si="15"/>
        <v>0</v>
      </c>
      <c r="AG29" s="97">
        <f t="shared" si="16"/>
        <v>0.01</v>
      </c>
      <c r="AH29" s="61">
        <f t="shared" si="21"/>
        <v>1900</v>
      </c>
      <c r="AI29" s="61">
        <f t="shared" si="22"/>
        <v>61</v>
      </c>
    </row>
    <row r="30" spans="1:35" x14ac:dyDescent="0.25">
      <c r="A30" s="19"/>
      <c r="B30" s="24"/>
      <c r="C30" s="23"/>
      <c r="D30" s="24"/>
      <c r="E30" s="24"/>
      <c r="F30" s="19"/>
      <c r="G30" s="19"/>
      <c r="H30" s="88">
        <f t="shared" si="0"/>
        <v>0</v>
      </c>
      <c r="I30" s="88">
        <f t="shared" si="1"/>
        <v>61</v>
      </c>
      <c r="J30" s="88">
        <f t="shared" si="18"/>
        <v>61</v>
      </c>
      <c r="K30" s="89">
        <f t="shared" si="2"/>
        <v>0</v>
      </c>
      <c r="L30" s="89">
        <f t="shared" si="3"/>
        <v>61</v>
      </c>
      <c r="M30" s="89">
        <f t="shared" si="4"/>
        <v>6</v>
      </c>
      <c r="N30" s="98">
        <f t="shared" si="5"/>
        <v>1</v>
      </c>
      <c r="O30" s="92">
        <f t="shared" si="19"/>
        <v>0</v>
      </c>
      <c r="P30" s="92">
        <f t="shared" si="23"/>
        <v>0.54168507596685322</v>
      </c>
      <c r="Q30" s="94">
        <f t="shared" si="6"/>
        <v>6.068351197167102</v>
      </c>
      <c r="R30" s="94">
        <f t="shared" si="7"/>
        <v>0.29880614358732388</v>
      </c>
      <c r="S30" s="94">
        <f t="shared" si="20"/>
        <v>0</v>
      </c>
      <c r="T30" s="94">
        <f t="shared" si="8"/>
        <v>0</v>
      </c>
      <c r="U30" s="89">
        <f t="shared" si="9"/>
        <v>0</v>
      </c>
      <c r="V30" s="89">
        <f t="shared" si="10"/>
        <v>0</v>
      </c>
      <c r="X30" s="95">
        <f t="shared" si="11"/>
        <v>0</v>
      </c>
      <c r="Y30" s="95">
        <f t="shared" si="12"/>
        <v>0</v>
      </c>
      <c r="Z30" s="95">
        <f t="shared" si="13"/>
        <v>0</v>
      </c>
      <c r="AA30" s="89">
        <f t="shared" si="14"/>
        <v>0</v>
      </c>
      <c r="AB30" s="94">
        <f>VLOOKUP(AA30,Table!$K$8:$M$73,2)</f>
        <v>0.84033000000000002</v>
      </c>
      <c r="AC30" s="94">
        <f>VLOOKUP(AA30,Table!$K$8:$M$73,3)</f>
        <v>0.92191999999999996</v>
      </c>
      <c r="AD30" s="89">
        <f t="shared" si="15"/>
        <v>0</v>
      </c>
      <c r="AG30" s="97">
        <f t="shared" si="16"/>
        <v>0.01</v>
      </c>
      <c r="AH30" s="61">
        <f t="shared" si="21"/>
        <v>1900</v>
      </c>
      <c r="AI30" s="61">
        <f t="shared" si="22"/>
        <v>61</v>
      </c>
    </row>
    <row r="31" spans="1:35" x14ac:dyDescent="0.25">
      <c r="A31" s="26"/>
      <c r="B31" s="20"/>
      <c r="C31" s="21"/>
      <c r="D31" s="20"/>
      <c r="E31" s="20"/>
      <c r="F31" s="19"/>
      <c r="G31" s="19"/>
      <c r="H31" s="88">
        <f t="shared" si="0"/>
        <v>0</v>
      </c>
      <c r="I31" s="88">
        <f t="shared" si="1"/>
        <v>61</v>
      </c>
      <c r="J31" s="88">
        <f t="shared" si="18"/>
        <v>61</v>
      </c>
      <c r="K31" s="89">
        <f t="shared" si="2"/>
        <v>0</v>
      </c>
      <c r="L31" s="89">
        <f t="shared" si="3"/>
        <v>61</v>
      </c>
      <c r="M31" s="89">
        <f t="shared" si="4"/>
        <v>6</v>
      </c>
      <c r="N31" s="98">
        <f t="shared" si="5"/>
        <v>1</v>
      </c>
      <c r="O31" s="92">
        <f t="shared" si="19"/>
        <v>0</v>
      </c>
      <c r="P31" s="92">
        <f t="shared" si="23"/>
        <v>0.54168507596685322</v>
      </c>
      <c r="Q31" s="94">
        <f t="shared" si="6"/>
        <v>6.068351197167102</v>
      </c>
      <c r="R31" s="94">
        <f t="shared" si="7"/>
        <v>0.29880614358732388</v>
      </c>
      <c r="S31" s="94">
        <f t="shared" si="20"/>
        <v>0</v>
      </c>
      <c r="T31" s="94">
        <f t="shared" si="8"/>
        <v>0</v>
      </c>
      <c r="U31" s="89">
        <f t="shared" si="9"/>
        <v>0</v>
      </c>
      <c r="V31" s="89">
        <f t="shared" si="10"/>
        <v>0</v>
      </c>
      <c r="X31" s="95">
        <f t="shared" si="11"/>
        <v>0</v>
      </c>
      <c r="Y31" s="95">
        <f t="shared" si="12"/>
        <v>0</v>
      </c>
      <c r="Z31" s="95">
        <f t="shared" si="13"/>
        <v>0</v>
      </c>
      <c r="AA31" s="89">
        <f t="shared" si="14"/>
        <v>0</v>
      </c>
      <c r="AB31" s="94">
        <f>VLOOKUP(AA31,Table!$K$8:$M$73,2)</f>
        <v>0.84033000000000002</v>
      </c>
      <c r="AC31" s="94">
        <f>VLOOKUP(AA31,Table!$K$8:$M$73,3)</f>
        <v>0.92191999999999996</v>
      </c>
      <c r="AD31" s="89">
        <f t="shared" si="15"/>
        <v>0</v>
      </c>
      <c r="AG31" s="97">
        <f t="shared" si="16"/>
        <v>0.01</v>
      </c>
      <c r="AH31" s="61">
        <f t="shared" si="21"/>
        <v>1900</v>
      </c>
      <c r="AI31" s="61">
        <f t="shared" si="22"/>
        <v>61</v>
      </c>
    </row>
    <row r="32" spans="1:35" x14ac:dyDescent="0.25">
      <c r="A32" s="19"/>
      <c r="B32" s="24"/>
      <c r="C32" s="23"/>
      <c r="D32" s="24"/>
      <c r="E32" s="24"/>
      <c r="F32" s="22"/>
      <c r="G32" s="22"/>
      <c r="H32" s="88">
        <f t="shared" si="0"/>
        <v>0</v>
      </c>
      <c r="I32" s="88">
        <f t="shared" si="1"/>
        <v>61</v>
      </c>
      <c r="J32" s="88">
        <f t="shared" si="18"/>
        <v>61</v>
      </c>
      <c r="K32" s="89">
        <f t="shared" si="2"/>
        <v>0</v>
      </c>
      <c r="L32" s="89">
        <f t="shared" si="3"/>
        <v>61</v>
      </c>
      <c r="M32" s="89">
        <f t="shared" si="4"/>
        <v>6</v>
      </c>
      <c r="N32" s="98">
        <f t="shared" si="5"/>
        <v>1</v>
      </c>
      <c r="O32" s="92">
        <f t="shared" si="19"/>
        <v>0</v>
      </c>
      <c r="P32" s="92">
        <f t="shared" si="23"/>
        <v>0.54168507596685322</v>
      </c>
      <c r="Q32" s="94">
        <f t="shared" si="6"/>
        <v>6.068351197167102</v>
      </c>
      <c r="R32" s="94">
        <f t="shared" si="7"/>
        <v>0.29880614358732388</v>
      </c>
      <c r="S32" s="94">
        <f t="shared" si="20"/>
        <v>0</v>
      </c>
      <c r="T32" s="94">
        <f t="shared" si="8"/>
        <v>0</v>
      </c>
      <c r="U32" s="89">
        <f t="shared" si="9"/>
        <v>0</v>
      </c>
      <c r="V32" s="89">
        <f t="shared" si="10"/>
        <v>0</v>
      </c>
      <c r="X32" s="95">
        <f t="shared" si="11"/>
        <v>0</v>
      </c>
      <c r="Y32" s="95">
        <f t="shared" si="12"/>
        <v>0</v>
      </c>
      <c r="Z32" s="95">
        <f t="shared" si="13"/>
        <v>0</v>
      </c>
      <c r="AA32" s="89">
        <f t="shared" si="14"/>
        <v>0</v>
      </c>
      <c r="AB32" s="94">
        <f>VLOOKUP(AA32,Table!$K$8:$M$73,2)</f>
        <v>0.84033000000000002</v>
      </c>
      <c r="AC32" s="94">
        <f>VLOOKUP(AA32,Table!$K$8:$M$73,3)</f>
        <v>0.92191999999999996</v>
      </c>
      <c r="AD32" s="89">
        <f t="shared" si="15"/>
        <v>0</v>
      </c>
      <c r="AG32" s="97">
        <f t="shared" si="16"/>
        <v>0.01</v>
      </c>
      <c r="AH32" s="61">
        <f t="shared" si="21"/>
        <v>1900</v>
      </c>
      <c r="AI32" s="61">
        <f t="shared" si="22"/>
        <v>61</v>
      </c>
    </row>
    <row r="33" spans="1:35" x14ac:dyDescent="0.25">
      <c r="A33" s="26"/>
      <c r="B33" s="20"/>
      <c r="C33" s="23"/>
      <c r="D33" s="20"/>
      <c r="E33" s="20"/>
      <c r="F33" s="19"/>
      <c r="G33" s="19"/>
      <c r="H33" s="88">
        <f t="shared" si="0"/>
        <v>0</v>
      </c>
      <c r="I33" s="88">
        <f t="shared" si="1"/>
        <v>61</v>
      </c>
      <c r="J33" s="88">
        <f t="shared" si="18"/>
        <v>61</v>
      </c>
      <c r="K33" s="89">
        <f t="shared" si="2"/>
        <v>0</v>
      </c>
      <c r="L33" s="89">
        <f t="shared" si="3"/>
        <v>61</v>
      </c>
      <c r="M33" s="89">
        <f t="shared" si="4"/>
        <v>6</v>
      </c>
      <c r="N33" s="98">
        <f t="shared" si="5"/>
        <v>1</v>
      </c>
      <c r="O33" s="92">
        <f t="shared" si="19"/>
        <v>0</v>
      </c>
      <c r="P33" s="92">
        <f t="shared" si="23"/>
        <v>0.54168507596685322</v>
      </c>
      <c r="Q33" s="94">
        <f t="shared" si="6"/>
        <v>6.068351197167102</v>
      </c>
      <c r="R33" s="94">
        <f t="shared" si="7"/>
        <v>0.29880614358732388</v>
      </c>
      <c r="S33" s="94">
        <f t="shared" si="20"/>
        <v>0</v>
      </c>
      <c r="T33" s="94">
        <f t="shared" si="8"/>
        <v>0</v>
      </c>
      <c r="U33" s="89">
        <f t="shared" si="9"/>
        <v>0</v>
      </c>
      <c r="V33" s="89">
        <f t="shared" si="10"/>
        <v>0</v>
      </c>
      <c r="X33" s="95">
        <f t="shared" si="11"/>
        <v>0</v>
      </c>
      <c r="Y33" s="95">
        <f t="shared" si="12"/>
        <v>0</v>
      </c>
      <c r="Z33" s="95">
        <f t="shared" si="13"/>
        <v>0</v>
      </c>
      <c r="AA33" s="89">
        <f t="shared" si="14"/>
        <v>0</v>
      </c>
      <c r="AB33" s="94">
        <f>VLOOKUP(AA33,Table!$K$8:$M$73,2)</f>
        <v>0.84033000000000002</v>
      </c>
      <c r="AC33" s="94">
        <f>VLOOKUP(AA33,Table!$K$8:$M$73,3)</f>
        <v>0.92191999999999996</v>
      </c>
      <c r="AD33" s="89">
        <f t="shared" si="15"/>
        <v>0</v>
      </c>
      <c r="AG33" s="97">
        <f t="shared" si="16"/>
        <v>0.01</v>
      </c>
      <c r="AH33" s="61">
        <f t="shared" si="21"/>
        <v>1900</v>
      </c>
      <c r="AI33" s="61">
        <f t="shared" si="22"/>
        <v>61</v>
      </c>
    </row>
    <row r="34" spans="1:35" x14ac:dyDescent="0.25">
      <c r="A34" s="26"/>
      <c r="B34" s="20"/>
      <c r="C34" s="21"/>
      <c r="D34" s="20"/>
      <c r="E34" s="20"/>
      <c r="F34" s="22"/>
      <c r="G34" s="22"/>
      <c r="H34" s="88">
        <f t="shared" si="0"/>
        <v>0</v>
      </c>
      <c r="I34" s="88">
        <f t="shared" si="1"/>
        <v>61</v>
      </c>
      <c r="J34" s="88">
        <f t="shared" si="18"/>
        <v>61</v>
      </c>
      <c r="K34" s="89">
        <f t="shared" si="2"/>
        <v>0</v>
      </c>
      <c r="L34" s="89">
        <f t="shared" si="3"/>
        <v>61</v>
      </c>
      <c r="M34" s="89">
        <f t="shared" si="4"/>
        <v>6</v>
      </c>
      <c r="N34" s="98">
        <f t="shared" si="5"/>
        <v>1</v>
      </c>
      <c r="O34" s="92">
        <f t="shared" si="19"/>
        <v>0</v>
      </c>
      <c r="P34" s="92">
        <f t="shared" si="23"/>
        <v>0.54168507596685322</v>
      </c>
      <c r="Q34" s="94">
        <f t="shared" si="6"/>
        <v>6.068351197167102</v>
      </c>
      <c r="R34" s="94">
        <f t="shared" si="7"/>
        <v>0.29880614358732388</v>
      </c>
      <c r="S34" s="94">
        <f t="shared" si="20"/>
        <v>0</v>
      </c>
      <c r="T34" s="94">
        <f t="shared" si="8"/>
        <v>0</v>
      </c>
      <c r="U34" s="89">
        <f t="shared" si="9"/>
        <v>0</v>
      </c>
      <c r="V34" s="89">
        <f t="shared" si="10"/>
        <v>0</v>
      </c>
      <c r="X34" s="95">
        <f t="shared" si="11"/>
        <v>0</v>
      </c>
      <c r="Y34" s="95">
        <f t="shared" si="12"/>
        <v>0</v>
      </c>
      <c r="Z34" s="95">
        <f t="shared" si="13"/>
        <v>0</v>
      </c>
      <c r="AA34" s="89">
        <f t="shared" si="14"/>
        <v>0</v>
      </c>
      <c r="AB34" s="94">
        <f>VLOOKUP(AA34,Table!$K$8:$M$73,2)</f>
        <v>0.84033000000000002</v>
      </c>
      <c r="AC34" s="94">
        <f>VLOOKUP(AA34,Table!$K$8:$M$73,3)</f>
        <v>0.92191999999999996</v>
      </c>
      <c r="AD34" s="89">
        <f t="shared" si="15"/>
        <v>0</v>
      </c>
      <c r="AG34" s="97">
        <f t="shared" si="16"/>
        <v>0.01</v>
      </c>
      <c r="AH34" s="61">
        <f t="shared" si="21"/>
        <v>1900</v>
      </c>
      <c r="AI34" s="61">
        <f t="shared" si="22"/>
        <v>61</v>
      </c>
    </row>
    <row r="35" spans="1:35" x14ac:dyDescent="0.25">
      <c r="A35" s="26"/>
      <c r="B35" s="20"/>
      <c r="C35" s="21"/>
      <c r="D35" s="20"/>
      <c r="E35" s="20"/>
      <c r="F35" s="22"/>
      <c r="G35" s="22"/>
      <c r="H35" s="88">
        <f t="shared" si="0"/>
        <v>0</v>
      </c>
      <c r="I35" s="88">
        <f t="shared" si="1"/>
        <v>61</v>
      </c>
      <c r="J35" s="88">
        <f t="shared" si="18"/>
        <v>61</v>
      </c>
      <c r="K35" s="89">
        <f t="shared" si="2"/>
        <v>0</v>
      </c>
      <c r="L35" s="89">
        <f t="shared" si="3"/>
        <v>61</v>
      </c>
      <c r="M35" s="89">
        <f t="shared" si="4"/>
        <v>6</v>
      </c>
      <c r="N35" s="98">
        <f t="shared" si="5"/>
        <v>1</v>
      </c>
      <c r="O35" s="92">
        <f t="shared" si="19"/>
        <v>0</v>
      </c>
      <c r="P35" s="92">
        <f t="shared" si="23"/>
        <v>0.54168507596685322</v>
      </c>
      <c r="Q35" s="94">
        <f t="shared" si="6"/>
        <v>6.068351197167102</v>
      </c>
      <c r="R35" s="94">
        <f t="shared" si="7"/>
        <v>0.29880614358732388</v>
      </c>
      <c r="S35" s="94">
        <f t="shared" si="20"/>
        <v>0</v>
      </c>
      <c r="T35" s="94">
        <f t="shared" si="8"/>
        <v>0</v>
      </c>
      <c r="U35" s="89">
        <f t="shared" si="9"/>
        <v>0</v>
      </c>
      <c r="V35" s="89">
        <f t="shared" si="10"/>
        <v>0</v>
      </c>
      <c r="X35" s="95">
        <f t="shared" si="11"/>
        <v>0</v>
      </c>
      <c r="Y35" s="95">
        <f t="shared" si="12"/>
        <v>0</v>
      </c>
      <c r="Z35" s="95">
        <f t="shared" si="13"/>
        <v>0</v>
      </c>
      <c r="AA35" s="89">
        <f t="shared" si="14"/>
        <v>0</v>
      </c>
      <c r="AB35" s="94">
        <f>VLOOKUP(AA35,Table!$K$8:$M$73,2)</f>
        <v>0.84033000000000002</v>
      </c>
      <c r="AC35" s="94">
        <f>VLOOKUP(AA35,Table!$K$8:$M$73,3)</f>
        <v>0.92191999999999996</v>
      </c>
      <c r="AD35" s="89">
        <f t="shared" si="15"/>
        <v>0</v>
      </c>
      <c r="AG35" s="97">
        <f t="shared" si="16"/>
        <v>0.01</v>
      </c>
      <c r="AH35" s="61">
        <f t="shared" si="21"/>
        <v>1900</v>
      </c>
      <c r="AI35" s="61">
        <f t="shared" si="22"/>
        <v>61</v>
      </c>
    </row>
    <row r="36" spans="1:35" x14ac:dyDescent="0.25">
      <c r="A36" s="19"/>
      <c r="B36" s="20"/>
      <c r="C36" s="25"/>
      <c r="D36" s="20"/>
      <c r="E36" s="20"/>
      <c r="F36" s="22"/>
      <c r="G36" s="22"/>
      <c r="H36" s="68">
        <f t="shared" si="0"/>
        <v>0</v>
      </c>
      <c r="I36" s="99">
        <f t="shared" si="1"/>
        <v>61</v>
      </c>
      <c r="J36" s="99">
        <f t="shared" si="18"/>
        <v>61</v>
      </c>
      <c r="K36" s="99">
        <f t="shared" si="2"/>
        <v>0</v>
      </c>
      <c r="L36" s="99">
        <f t="shared" si="3"/>
        <v>61</v>
      </c>
      <c r="M36" s="99">
        <f t="shared" si="4"/>
        <v>6</v>
      </c>
      <c r="N36" s="100">
        <f t="shared" si="5"/>
        <v>1</v>
      </c>
      <c r="O36" s="101">
        <f t="shared" si="19"/>
        <v>0</v>
      </c>
      <c r="P36" s="101">
        <f t="shared" si="23"/>
        <v>0.54168507596685322</v>
      </c>
      <c r="Q36" s="102">
        <f t="shared" si="6"/>
        <v>6.068351197167102</v>
      </c>
      <c r="R36" s="102">
        <f t="shared" si="7"/>
        <v>0.29880614358732388</v>
      </c>
      <c r="S36" s="102">
        <f t="shared" si="20"/>
        <v>0</v>
      </c>
      <c r="T36" s="102">
        <f t="shared" si="8"/>
        <v>0</v>
      </c>
      <c r="U36" s="99">
        <f t="shared" si="9"/>
        <v>0</v>
      </c>
      <c r="V36" s="89">
        <f t="shared" si="10"/>
        <v>0</v>
      </c>
      <c r="X36" s="103">
        <f t="shared" si="11"/>
        <v>0</v>
      </c>
      <c r="Y36" s="103">
        <f t="shared" si="12"/>
        <v>0</v>
      </c>
      <c r="Z36" s="103">
        <f t="shared" si="13"/>
        <v>0</v>
      </c>
      <c r="AA36" s="99">
        <f>ROUND(H36,0)</f>
        <v>0</v>
      </c>
      <c r="AB36" s="94">
        <f>VLOOKUP(AA36,Table!$K$8:$M$73,2)</f>
        <v>0.84033000000000002</v>
      </c>
      <c r="AC36" s="94">
        <f>VLOOKUP(AA36,Table!$K$8:$M$73,3)</f>
        <v>0.92191999999999996</v>
      </c>
      <c r="AD36" s="89">
        <f t="shared" si="15"/>
        <v>0</v>
      </c>
      <c r="AG36" s="97">
        <f t="shared" si="16"/>
        <v>0.01</v>
      </c>
      <c r="AH36" s="61">
        <f t="shared" si="21"/>
        <v>1900</v>
      </c>
      <c r="AI36" s="61">
        <f t="shared" si="22"/>
        <v>61</v>
      </c>
    </row>
    <row r="37" spans="1:35" x14ac:dyDescent="0.25">
      <c r="A37" s="99" t="s">
        <v>61</v>
      </c>
      <c r="B37" s="104">
        <f>Z37</f>
        <v>0</v>
      </c>
      <c r="C37" s="89"/>
      <c r="D37" s="104">
        <f>X37</f>
        <v>3</v>
      </c>
      <c r="E37" s="104">
        <f>Y37</f>
        <v>0</v>
      </c>
      <c r="F37" s="105">
        <f>SUM(F11:F36)</f>
        <v>33360</v>
      </c>
      <c r="G37" s="105">
        <f>SUM(G11:G36)</f>
        <v>21684</v>
      </c>
      <c r="N37" s="106"/>
      <c r="O37" s="107"/>
      <c r="V37" s="105">
        <f>SUM(V11:V36)</f>
        <v>56175.340711149227</v>
      </c>
      <c r="X37" s="103">
        <f>SUM(X11:X36)</f>
        <v>3</v>
      </c>
      <c r="Y37" s="103">
        <f>SUM(Y11:Y36)</f>
        <v>0</v>
      </c>
      <c r="Z37" s="103">
        <f>SUM(Z11:Z36)</f>
        <v>0</v>
      </c>
      <c r="AD37" s="105">
        <f>SUM(AD11:AD36)</f>
        <v>34045.661037060141</v>
      </c>
    </row>
    <row r="38" spans="1:35" x14ac:dyDescent="0.25">
      <c r="U38" s="108" t="s">
        <v>62</v>
      </c>
      <c r="V38" s="90">
        <f>AD37</f>
        <v>34045.661037060141</v>
      </c>
    </row>
    <row r="39" spans="1:35" s="112" customFormat="1" x14ac:dyDescent="0.25">
      <c r="A39" s="109" t="s">
        <v>63</v>
      </c>
      <c r="B39" s="110" t="s">
        <v>64</v>
      </c>
      <c r="C39" s="111"/>
      <c r="D39" s="111"/>
      <c r="E39" s="111"/>
      <c r="G39" s="113"/>
      <c r="H39" s="114"/>
      <c r="I39" s="114"/>
      <c r="J39" s="114"/>
      <c r="K39" s="114"/>
      <c r="U39" s="112" t="s">
        <v>65</v>
      </c>
      <c r="V39" s="115">
        <f>V37-V38</f>
        <v>22129.679674089086</v>
      </c>
    </row>
    <row r="40" spans="1:35" s="112" customFormat="1" x14ac:dyDescent="0.25">
      <c r="A40" s="109"/>
      <c r="B40" s="109"/>
      <c r="C40" s="109"/>
      <c r="D40" s="109"/>
      <c r="E40" s="109"/>
      <c r="F40" s="109"/>
      <c r="G40" s="113"/>
      <c r="H40" s="114"/>
      <c r="I40" s="114"/>
      <c r="J40" s="114"/>
      <c r="K40" s="114"/>
    </row>
    <row r="41" spans="1:35" s="118" customFormat="1" ht="1.5" customHeight="1" x14ac:dyDescent="0.25">
      <c r="A41" s="116"/>
      <c r="B41" s="116"/>
      <c r="C41" s="116"/>
      <c r="D41" s="116"/>
      <c r="E41" s="116"/>
      <c r="F41" s="117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</row>
    <row r="42" spans="1:35" s="118" customFormat="1" ht="12" customHeight="1" x14ac:dyDescent="0.25">
      <c r="A42" s="126" t="s">
        <v>72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35" s="118" customFormat="1" ht="12" customHeight="1" x14ac:dyDescent="0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</row>
    <row r="45" spans="1:35" x14ac:dyDescent="0.25">
      <c r="A45" s="119" t="s">
        <v>66</v>
      </c>
    </row>
    <row r="46" spans="1:35" x14ac:dyDescent="0.25">
      <c r="A46" s="120" t="s">
        <v>67</v>
      </c>
      <c r="H46" s="120" t="s">
        <v>70</v>
      </c>
    </row>
    <row r="47" spans="1:35" x14ac:dyDescent="0.25">
      <c r="A47" s="121" t="s">
        <v>68</v>
      </c>
      <c r="H47" s="121" t="s">
        <v>75</v>
      </c>
    </row>
    <row r="48" spans="1:35" x14ac:dyDescent="0.25">
      <c r="A48" s="121" t="s">
        <v>69</v>
      </c>
      <c r="H48" s="121" t="s">
        <v>71</v>
      </c>
    </row>
  </sheetData>
  <sheetProtection algorithmName="SHA-512" hashValue="bbkZ0FVcDzX9qnPIm2ll18K4CjE5DGkrOFDX+CD3QN8rBzgquVZYN0WkJURreo+JQwnePu1xE2dzqngq5HGCgg==" saltValue="8P3BkmpAGGf9BOIG1Dqf0A==" spinCount="100000" sheet="1" objects="1" scenarios="1"/>
  <mergeCells count="9">
    <mergeCell ref="AD9:AD10"/>
    <mergeCell ref="A43:V43"/>
    <mergeCell ref="A42:V42"/>
    <mergeCell ref="A3:V3"/>
    <mergeCell ref="F9:G9"/>
    <mergeCell ref="H9:L9"/>
    <mergeCell ref="M9:N9"/>
    <mergeCell ref="U9:U10"/>
    <mergeCell ref="V9:V10"/>
  </mergeCells>
  <pageMargins left="0.19685039370078741" right="0.19685039370078741" top="0.59055118110236227" bottom="0.19685039370078741" header="0.19685039370078741" footer="0"/>
  <pageSetup paperSize="9" scale="62" orientation="landscape" r:id="rId1"/>
  <headerFooter>
    <oddHeader>&amp;L&amp;"Times,Normal"&amp;10&amp;F-&amp;A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GridLines="0" workbookViewId="0">
      <pane ySplit="3600" topLeftCell="A32" activePane="bottomLeft"/>
      <selection pane="bottomLeft" activeCell="A108" sqref="A73:XFD108"/>
    </sheetView>
  </sheetViews>
  <sheetFormatPr baseColWidth="10" defaultRowHeight="12.75" x14ac:dyDescent="0.2"/>
  <cols>
    <col min="1" max="1" width="6.28515625" style="29" customWidth="1"/>
    <col min="2" max="10" width="9.28515625" style="48" customWidth="1"/>
    <col min="11" max="11" width="3.5703125" style="29" customWidth="1"/>
    <col min="12" max="13" width="10.140625" style="29" customWidth="1"/>
    <col min="14" max="16384" width="11.42578125" style="29"/>
  </cols>
  <sheetData>
    <row r="1" spans="1:13" ht="15" x14ac:dyDescent="0.25">
      <c r="B1" s="30" t="s">
        <v>76</v>
      </c>
      <c r="C1" s="31"/>
      <c r="D1" s="31"/>
      <c r="E1" s="31"/>
      <c r="F1" s="31"/>
      <c r="G1" s="31"/>
      <c r="H1" s="31"/>
      <c r="I1" s="31"/>
      <c r="J1" s="31"/>
      <c r="L1" s="137" t="s">
        <v>0</v>
      </c>
      <c r="M1" s="138"/>
    </row>
    <row r="2" spans="1:13" s="32" customFormat="1" ht="12" x14ac:dyDescent="0.2">
      <c r="B2" s="33" t="s">
        <v>77</v>
      </c>
      <c r="C2" s="34"/>
      <c r="D2" s="34"/>
      <c r="E2" s="34"/>
      <c r="F2" s="34"/>
      <c r="H2" s="34"/>
      <c r="I2" s="34"/>
      <c r="J2" s="34"/>
      <c r="L2" s="139"/>
      <c r="M2" s="140"/>
    </row>
    <row r="3" spans="1:13" s="32" customFormat="1" ht="12" x14ac:dyDescent="0.2">
      <c r="C3" s="35"/>
      <c r="D3" s="35"/>
      <c r="E3" s="35"/>
      <c r="F3" s="35"/>
      <c r="G3" s="35"/>
      <c r="H3" s="35"/>
      <c r="I3" s="35"/>
      <c r="J3" s="35"/>
      <c r="L3" s="139"/>
      <c r="M3" s="140"/>
    </row>
    <row r="4" spans="1:13" s="32" customFormat="1" ht="12" x14ac:dyDescent="0.2">
      <c r="C4" s="35"/>
      <c r="D4" s="35"/>
      <c r="E4" s="35"/>
      <c r="F4" s="35"/>
      <c r="G4" s="35"/>
      <c r="H4" s="35"/>
      <c r="I4" s="35"/>
      <c r="J4" s="35"/>
      <c r="L4" s="139"/>
      <c r="M4" s="140"/>
    </row>
    <row r="5" spans="1:13" s="32" customFormat="1" ht="12" x14ac:dyDescent="0.2">
      <c r="C5" s="35"/>
      <c r="D5" s="35"/>
      <c r="E5" s="35"/>
      <c r="F5" s="35"/>
      <c r="G5" s="35"/>
      <c r="H5" s="35"/>
      <c r="I5" s="35"/>
      <c r="J5" s="35"/>
      <c r="L5" s="141"/>
      <c r="M5" s="142"/>
    </row>
    <row r="6" spans="1:13" x14ac:dyDescent="0.2">
      <c r="A6" s="36" t="s">
        <v>1</v>
      </c>
      <c r="B6" s="137" t="s">
        <v>2</v>
      </c>
      <c r="C6" s="143"/>
      <c r="D6" s="138"/>
      <c r="E6" s="137" t="s">
        <v>3</v>
      </c>
      <c r="F6" s="143"/>
      <c r="G6" s="138"/>
      <c r="H6" s="137" t="s">
        <v>4</v>
      </c>
      <c r="I6" s="143"/>
      <c r="J6" s="138"/>
      <c r="L6" s="144" t="s">
        <v>5</v>
      </c>
      <c r="M6" s="145"/>
    </row>
    <row r="7" spans="1:13" x14ac:dyDescent="0.2">
      <c r="A7" s="37" t="s">
        <v>6</v>
      </c>
      <c r="B7" s="38" t="s">
        <v>7</v>
      </c>
      <c r="C7" s="39" t="s">
        <v>8</v>
      </c>
      <c r="D7" s="38" t="s">
        <v>9</v>
      </c>
      <c r="E7" s="40" t="s">
        <v>7</v>
      </c>
      <c r="F7" s="38" t="s">
        <v>8</v>
      </c>
      <c r="G7" s="41" t="s">
        <v>9</v>
      </c>
      <c r="H7" s="40" t="s">
        <v>7</v>
      </c>
      <c r="I7" s="38" t="s">
        <v>8</v>
      </c>
      <c r="J7" s="41" t="s">
        <v>9</v>
      </c>
      <c r="L7" s="42" t="s">
        <v>10</v>
      </c>
      <c r="M7" s="42" t="s">
        <v>11</v>
      </c>
    </row>
    <row r="8" spans="1:13" x14ac:dyDescent="0.2">
      <c r="A8" s="1">
        <v>0</v>
      </c>
      <c r="B8" s="2">
        <v>100000</v>
      </c>
      <c r="C8" s="2">
        <v>377</v>
      </c>
      <c r="D8" s="3">
        <v>78.8523</v>
      </c>
      <c r="E8" s="2">
        <v>100000</v>
      </c>
      <c r="F8" s="2">
        <v>310</v>
      </c>
      <c r="G8" s="3">
        <v>85.100300000000004</v>
      </c>
      <c r="H8" s="2">
        <v>100000</v>
      </c>
      <c r="I8" s="2">
        <v>344</v>
      </c>
      <c r="J8" s="3">
        <v>81.901300000000006</v>
      </c>
      <c r="K8" s="43">
        <f t="shared" ref="K8:K71" si="0">A8</f>
        <v>0</v>
      </c>
      <c r="L8" s="44">
        <f>B$73/B8</f>
        <v>0.84033000000000002</v>
      </c>
      <c r="M8" s="44">
        <f>E$73/E8</f>
        <v>0.92191999999999996</v>
      </c>
    </row>
    <row r="9" spans="1:13" x14ac:dyDescent="0.2">
      <c r="A9" s="4">
        <v>1</v>
      </c>
      <c r="B9" s="5">
        <v>99623</v>
      </c>
      <c r="C9" s="5">
        <v>28</v>
      </c>
      <c r="D9" s="6">
        <v>78.148499999999999</v>
      </c>
      <c r="E9" s="5">
        <v>99690</v>
      </c>
      <c r="F9" s="5">
        <v>27</v>
      </c>
      <c r="G9" s="6">
        <v>84.363200000000006</v>
      </c>
      <c r="H9" s="5">
        <v>99656</v>
      </c>
      <c r="I9" s="5">
        <v>27</v>
      </c>
      <c r="J9" s="6">
        <v>81.182299999999998</v>
      </c>
      <c r="K9" s="43">
        <f t="shared" si="0"/>
        <v>1</v>
      </c>
      <c r="L9" s="45">
        <f t="shared" ref="L9:L72" si="1">B$73/B9</f>
        <v>0.84351003282374548</v>
      </c>
      <c r="M9" s="45">
        <f t="shared" ref="M9:M72" si="2">E$73/E9</f>
        <v>0.92478683920152471</v>
      </c>
    </row>
    <row r="10" spans="1:13" x14ac:dyDescent="0.2">
      <c r="A10" s="4">
        <v>2</v>
      </c>
      <c r="B10" s="5">
        <v>99596</v>
      </c>
      <c r="C10" s="5">
        <v>18</v>
      </c>
      <c r="D10" s="6">
        <v>77.170100000000005</v>
      </c>
      <c r="E10" s="5">
        <v>99664</v>
      </c>
      <c r="F10" s="5">
        <v>16</v>
      </c>
      <c r="G10" s="6">
        <v>83.385599999999997</v>
      </c>
      <c r="H10" s="5">
        <v>99629</v>
      </c>
      <c r="I10" s="5">
        <v>17</v>
      </c>
      <c r="J10" s="6">
        <v>80.204300000000003</v>
      </c>
      <c r="K10" s="43">
        <f t="shared" si="0"/>
        <v>2</v>
      </c>
      <c r="L10" s="45">
        <f t="shared" si="1"/>
        <v>0.84373870436563714</v>
      </c>
      <c r="M10" s="45">
        <f t="shared" si="2"/>
        <v>0.92502809439717448</v>
      </c>
    </row>
    <row r="11" spans="1:13" x14ac:dyDescent="0.2">
      <c r="A11" s="4">
        <v>3</v>
      </c>
      <c r="B11" s="5">
        <v>99578</v>
      </c>
      <c r="C11" s="5">
        <v>14</v>
      </c>
      <c r="D11" s="6">
        <v>76.183999999999997</v>
      </c>
      <c r="E11" s="5">
        <v>99648</v>
      </c>
      <c r="F11" s="5">
        <v>12</v>
      </c>
      <c r="G11" s="6">
        <v>82.398399999999995</v>
      </c>
      <c r="H11" s="5">
        <v>99612</v>
      </c>
      <c r="I11" s="5">
        <v>13</v>
      </c>
      <c r="J11" s="6">
        <v>79.217799999999997</v>
      </c>
      <c r="K11" s="43">
        <f t="shared" si="0"/>
        <v>3</v>
      </c>
      <c r="L11" s="45">
        <f t="shared" si="1"/>
        <v>0.8438912209524192</v>
      </c>
      <c r="M11" s="45">
        <f t="shared" si="2"/>
        <v>0.92517662170841364</v>
      </c>
    </row>
    <row r="12" spans="1:13" x14ac:dyDescent="0.2">
      <c r="A12" s="4">
        <v>4</v>
      </c>
      <c r="B12" s="5">
        <v>99564</v>
      </c>
      <c r="C12" s="5">
        <v>12</v>
      </c>
      <c r="D12" s="6">
        <v>75.194500000000005</v>
      </c>
      <c r="E12" s="5">
        <v>99637</v>
      </c>
      <c r="F12" s="5">
        <v>9</v>
      </c>
      <c r="G12" s="6">
        <v>81.407899999999998</v>
      </c>
      <c r="H12" s="5">
        <v>99599</v>
      </c>
      <c r="I12" s="5">
        <v>10</v>
      </c>
      <c r="J12" s="6">
        <v>78.227800000000002</v>
      </c>
      <c r="K12" s="43">
        <f t="shared" si="0"/>
        <v>4</v>
      </c>
      <c r="L12" s="45">
        <f>B$73/B12</f>
        <v>0.84400988309027358</v>
      </c>
      <c r="M12" s="45">
        <f t="shared" si="2"/>
        <v>0.92527876190571778</v>
      </c>
    </row>
    <row r="13" spans="1:13" x14ac:dyDescent="0.2">
      <c r="A13" s="4">
        <v>5</v>
      </c>
      <c r="B13" s="5">
        <v>99552</v>
      </c>
      <c r="C13" s="5">
        <v>11</v>
      </c>
      <c r="D13" s="6">
        <v>74.203199999999995</v>
      </c>
      <c r="E13" s="5">
        <v>99628</v>
      </c>
      <c r="F13" s="5">
        <v>8</v>
      </c>
      <c r="G13" s="6">
        <v>80.414900000000003</v>
      </c>
      <c r="H13" s="5">
        <v>99589</v>
      </c>
      <c r="I13" s="5">
        <v>10</v>
      </c>
      <c r="J13" s="6">
        <v>77.235699999999994</v>
      </c>
      <c r="K13" s="43">
        <f t="shared" si="0"/>
        <v>5</v>
      </c>
      <c r="L13" s="45">
        <f t="shared" si="1"/>
        <v>0.84411162005785922</v>
      </c>
      <c r="M13" s="45">
        <f t="shared" si="2"/>
        <v>0.9253623479343156</v>
      </c>
    </row>
    <row r="14" spans="1:13" x14ac:dyDescent="0.2">
      <c r="A14" s="4">
        <v>6</v>
      </c>
      <c r="B14" s="5">
        <v>99541</v>
      </c>
      <c r="C14" s="5">
        <v>10</v>
      </c>
      <c r="D14" s="6">
        <v>73.211399999999998</v>
      </c>
      <c r="E14" s="5">
        <v>99620</v>
      </c>
      <c r="F14" s="5">
        <v>8</v>
      </c>
      <c r="G14" s="6">
        <v>79.421400000000006</v>
      </c>
      <c r="H14" s="5">
        <v>99580</v>
      </c>
      <c r="I14" s="5">
        <v>9</v>
      </c>
      <c r="J14" s="6">
        <v>76.243099999999998</v>
      </c>
      <c r="K14" s="43">
        <f t="shared" si="0"/>
        <v>6</v>
      </c>
      <c r="L14" s="45">
        <f t="shared" si="1"/>
        <v>0.84420490049326413</v>
      </c>
      <c r="M14" s="45">
        <f t="shared" si="2"/>
        <v>0.92543665930536034</v>
      </c>
    </row>
    <row r="15" spans="1:13" x14ac:dyDescent="0.2">
      <c r="A15" s="4">
        <v>7</v>
      </c>
      <c r="B15" s="5">
        <v>99532</v>
      </c>
      <c r="C15" s="5">
        <v>8</v>
      </c>
      <c r="D15" s="6">
        <v>72.218400000000003</v>
      </c>
      <c r="E15" s="5">
        <v>99612</v>
      </c>
      <c r="F15" s="5">
        <v>8</v>
      </c>
      <c r="G15" s="6">
        <v>78.427400000000006</v>
      </c>
      <c r="H15" s="5">
        <v>99571</v>
      </c>
      <c r="I15" s="5">
        <v>8</v>
      </c>
      <c r="J15" s="6">
        <v>75.249700000000004</v>
      </c>
      <c r="K15" s="43">
        <f t="shared" si="0"/>
        <v>7</v>
      </c>
      <c r="L15" s="45">
        <f t="shared" si="1"/>
        <v>0.84428123618534745</v>
      </c>
      <c r="M15" s="45">
        <f t="shared" si="2"/>
        <v>0.92551098261253661</v>
      </c>
    </row>
    <row r="16" spans="1:13" x14ac:dyDescent="0.2">
      <c r="A16" s="4">
        <v>8</v>
      </c>
      <c r="B16" s="5">
        <v>99523</v>
      </c>
      <c r="C16" s="5">
        <v>8</v>
      </c>
      <c r="D16" s="6">
        <v>71.224299999999999</v>
      </c>
      <c r="E16" s="5">
        <v>99605</v>
      </c>
      <c r="F16" s="5">
        <v>7</v>
      </c>
      <c r="G16" s="6">
        <v>77.433400000000006</v>
      </c>
      <c r="H16" s="5">
        <v>99563</v>
      </c>
      <c r="I16" s="5">
        <v>7</v>
      </c>
      <c r="J16" s="6">
        <v>74.255600000000001</v>
      </c>
      <c r="K16" s="43">
        <f t="shared" si="0"/>
        <v>8</v>
      </c>
      <c r="L16" s="45">
        <f t="shared" si="1"/>
        <v>0.84435758568371133</v>
      </c>
      <c r="M16" s="45">
        <f t="shared" si="2"/>
        <v>0.92557602529993477</v>
      </c>
    </row>
    <row r="17" spans="1:13" x14ac:dyDescent="0.2">
      <c r="A17" s="4">
        <v>9</v>
      </c>
      <c r="B17" s="5">
        <v>99516</v>
      </c>
      <c r="C17" s="5">
        <v>8</v>
      </c>
      <c r="D17" s="6">
        <v>70.229699999999994</v>
      </c>
      <c r="E17" s="5">
        <v>99598</v>
      </c>
      <c r="F17" s="5">
        <v>7</v>
      </c>
      <c r="G17" s="6">
        <v>76.438699999999997</v>
      </c>
      <c r="H17" s="5">
        <v>99556</v>
      </c>
      <c r="I17" s="5">
        <v>7</v>
      </c>
      <c r="J17" s="6">
        <v>73.260999999999996</v>
      </c>
      <c r="K17" s="43">
        <f t="shared" si="0"/>
        <v>9</v>
      </c>
      <c r="L17" s="45">
        <f t="shared" si="1"/>
        <v>0.8444169781743639</v>
      </c>
      <c r="M17" s="45">
        <f t="shared" si="2"/>
        <v>0.92564107713006283</v>
      </c>
    </row>
    <row r="18" spans="1:13" x14ac:dyDescent="0.2">
      <c r="A18" s="4">
        <v>10</v>
      </c>
      <c r="B18" s="5">
        <v>99508</v>
      </c>
      <c r="C18" s="5">
        <v>8</v>
      </c>
      <c r="D18" s="6">
        <v>69.235299999999995</v>
      </c>
      <c r="E18" s="5">
        <v>99591</v>
      </c>
      <c r="F18" s="5">
        <v>6</v>
      </c>
      <c r="G18" s="6">
        <v>75.443700000000007</v>
      </c>
      <c r="H18" s="5">
        <v>99548</v>
      </c>
      <c r="I18" s="5">
        <v>7</v>
      </c>
      <c r="J18" s="6">
        <v>72.266300000000001</v>
      </c>
      <c r="K18" s="43">
        <f t="shared" si="0"/>
        <v>10</v>
      </c>
      <c r="L18" s="45">
        <f t="shared" si="1"/>
        <v>0.84448486553844915</v>
      </c>
      <c r="M18" s="45">
        <f t="shared" si="2"/>
        <v>0.92570613810484881</v>
      </c>
    </row>
    <row r="19" spans="1:13" x14ac:dyDescent="0.2">
      <c r="A19" s="4">
        <v>11</v>
      </c>
      <c r="B19" s="5">
        <v>99500</v>
      </c>
      <c r="C19" s="5">
        <v>8</v>
      </c>
      <c r="D19" s="6">
        <v>68.240600000000001</v>
      </c>
      <c r="E19" s="5">
        <v>99585</v>
      </c>
      <c r="F19" s="5">
        <v>8</v>
      </c>
      <c r="G19" s="6">
        <v>74.448400000000007</v>
      </c>
      <c r="H19" s="5">
        <v>99542</v>
      </c>
      <c r="I19" s="5">
        <v>8</v>
      </c>
      <c r="J19" s="6">
        <v>71.271299999999997</v>
      </c>
      <c r="K19" s="43">
        <f t="shared" si="0"/>
        <v>11</v>
      </c>
      <c r="L19" s="45">
        <f t="shared" si="1"/>
        <v>0.8445527638190955</v>
      </c>
      <c r="M19" s="45">
        <f t="shared" si="2"/>
        <v>0.92576191193452828</v>
      </c>
    </row>
    <row r="20" spans="1:13" x14ac:dyDescent="0.2">
      <c r="A20" s="4">
        <v>12</v>
      </c>
      <c r="B20" s="5">
        <v>99492</v>
      </c>
      <c r="C20" s="5">
        <v>10</v>
      </c>
      <c r="D20" s="6">
        <v>67.245900000000006</v>
      </c>
      <c r="E20" s="5">
        <v>99577</v>
      </c>
      <c r="F20" s="5">
        <v>6</v>
      </c>
      <c r="G20" s="6">
        <v>73.453999999999994</v>
      </c>
      <c r="H20" s="5">
        <v>99534</v>
      </c>
      <c r="I20" s="5">
        <v>8</v>
      </c>
      <c r="J20" s="6">
        <v>70.276799999999994</v>
      </c>
      <c r="K20" s="43">
        <f t="shared" si="0"/>
        <v>12</v>
      </c>
      <c r="L20" s="45">
        <f t="shared" si="1"/>
        <v>0.84462067301893617</v>
      </c>
      <c r="M20" s="45">
        <f t="shared" si="2"/>
        <v>0.92583628749610858</v>
      </c>
    </row>
    <row r="21" spans="1:13" x14ac:dyDescent="0.2">
      <c r="A21" s="4">
        <v>13</v>
      </c>
      <c r="B21" s="5">
        <v>99483</v>
      </c>
      <c r="C21" s="5">
        <v>9</v>
      </c>
      <c r="D21" s="6">
        <v>66.252300000000005</v>
      </c>
      <c r="E21" s="5">
        <v>99571</v>
      </c>
      <c r="F21" s="5">
        <v>9</v>
      </c>
      <c r="G21" s="6">
        <v>72.458699999999993</v>
      </c>
      <c r="H21" s="5">
        <v>99526</v>
      </c>
      <c r="I21" s="5">
        <v>9</v>
      </c>
      <c r="J21" s="6">
        <v>69.282399999999996</v>
      </c>
      <c r="K21" s="43">
        <f t="shared" si="0"/>
        <v>13</v>
      </c>
      <c r="L21" s="45">
        <f t="shared" si="1"/>
        <v>0.84469708392388654</v>
      </c>
      <c r="M21" s="45">
        <f t="shared" si="2"/>
        <v>0.92589207701037446</v>
      </c>
    </row>
    <row r="22" spans="1:13" x14ac:dyDescent="0.2">
      <c r="A22" s="4">
        <v>14</v>
      </c>
      <c r="B22" s="5">
        <v>99474</v>
      </c>
      <c r="C22" s="5">
        <v>15</v>
      </c>
      <c r="D22" s="6">
        <v>65.258099999999999</v>
      </c>
      <c r="E22" s="5">
        <v>99562</v>
      </c>
      <c r="F22" s="5">
        <v>11</v>
      </c>
      <c r="G22" s="6">
        <v>71.465199999999996</v>
      </c>
      <c r="H22" s="5">
        <v>99517</v>
      </c>
      <c r="I22" s="5">
        <v>13</v>
      </c>
      <c r="J22" s="6">
        <v>68.288499999999999</v>
      </c>
      <c r="K22" s="43">
        <f t="shared" si="0"/>
        <v>14</v>
      </c>
      <c r="L22" s="45">
        <f t="shared" si="1"/>
        <v>0.84477350865552803</v>
      </c>
      <c r="M22" s="45">
        <f t="shared" si="2"/>
        <v>0.92597577388963659</v>
      </c>
    </row>
    <row r="23" spans="1:13" x14ac:dyDescent="0.2">
      <c r="A23" s="4">
        <v>15</v>
      </c>
      <c r="B23" s="5">
        <v>99459</v>
      </c>
      <c r="C23" s="5">
        <v>17</v>
      </c>
      <c r="D23" s="6">
        <v>64.267799999999994</v>
      </c>
      <c r="E23" s="5">
        <v>99552</v>
      </c>
      <c r="F23" s="5">
        <v>11</v>
      </c>
      <c r="G23" s="6">
        <v>70.472700000000003</v>
      </c>
      <c r="H23" s="5">
        <v>99504</v>
      </c>
      <c r="I23" s="5">
        <v>14</v>
      </c>
      <c r="J23" s="6">
        <v>67.297200000000004</v>
      </c>
      <c r="K23" s="43">
        <f t="shared" si="0"/>
        <v>15</v>
      </c>
      <c r="L23" s="45">
        <f t="shared" si="1"/>
        <v>0.84490091394443945</v>
      </c>
      <c r="M23" s="45">
        <f t="shared" si="2"/>
        <v>0.92606878817100613</v>
      </c>
    </row>
    <row r="24" spans="1:13" x14ac:dyDescent="0.2">
      <c r="A24" s="4">
        <v>16</v>
      </c>
      <c r="B24" s="5">
        <v>99442</v>
      </c>
      <c r="C24" s="5">
        <v>24</v>
      </c>
      <c r="D24" s="6">
        <v>63.2789</v>
      </c>
      <c r="E24" s="5">
        <v>99541</v>
      </c>
      <c r="F24" s="5">
        <v>13</v>
      </c>
      <c r="G24" s="6">
        <v>69.480400000000003</v>
      </c>
      <c r="H24" s="5">
        <v>99490</v>
      </c>
      <c r="I24" s="5">
        <v>18</v>
      </c>
      <c r="J24" s="6">
        <v>66.306799999999996</v>
      </c>
      <c r="K24" s="43">
        <f t="shared" si="0"/>
        <v>16</v>
      </c>
      <c r="L24" s="45">
        <f t="shared" si="1"/>
        <v>0.84504535307013129</v>
      </c>
      <c r="M24" s="45">
        <f t="shared" si="2"/>
        <v>0.92617112546588842</v>
      </c>
    </row>
    <row r="25" spans="1:13" x14ac:dyDescent="0.2">
      <c r="A25" s="4">
        <v>17</v>
      </c>
      <c r="B25" s="5">
        <v>99418</v>
      </c>
      <c r="C25" s="5">
        <v>31</v>
      </c>
      <c r="D25" s="6">
        <v>62.293700000000001</v>
      </c>
      <c r="E25" s="5">
        <v>99528</v>
      </c>
      <c r="F25" s="5">
        <v>14</v>
      </c>
      <c r="G25" s="6">
        <v>68.489000000000004</v>
      </c>
      <c r="H25" s="5">
        <v>99472</v>
      </c>
      <c r="I25" s="5">
        <v>23</v>
      </c>
      <c r="J25" s="6">
        <v>65.318700000000007</v>
      </c>
      <c r="K25" s="43">
        <f t="shared" si="0"/>
        <v>17</v>
      </c>
      <c r="L25" s="45">
        <f t="shared" si="1"/>
        <v>0.84524935122412437</v>
      </c>
      <c r="M25" s="45">
        <f t="shared" si="2"/>
        <v>0.9262920987058918</v>
      </c>
    </row>
    <row r="26" spans="1:13" x14ac:dyDescent="0.2">
      <c r="A26" s="4">
        <v>18</v>
      </c>
      <c r="B26" s="5">
        <v>99387</v>
      </c>
      <c r="C26" s="5">
        <v>44</v>
      </c>
      <c r="D26" s="6">
        <v>61.313000000000002</v>
      </c>
      <c r="E26" s="5">
        <v>99514</v>
      </c>
      <c r="F26" s="5">
        <v>19</v>
      </c>
      <c r="G26" s="6">
        <v>67.498599999999996</v>
      </c>
      <c r="H26" s="5">
        <v>99449</v>
      </c>
      <c r="I26" s="5">
        <v>32</v>
      </c>
      <c r="J26" s="6">
        <v>64.333600000000004</v>
      </c>
      <c r="K26" s="43">
        <f t="shared" si="0"/>
        <v>18</v>
      </c>
      <c r="L26" s="45">
        <f t="shared" si="1"/>
        <v>0.84551299465724894</v>
      </c>
      <c r="M26" s="45">
        <f t="shared" si="2"/>
        <v>0.92642241292682437</v>
      </c>
    </row>
    <row r="27" spans="1:13" x14ac:dyDescent="0.2">
      <c r="A27" s="4">
        <v>19</v>
      </c>
      <c r="B27" s="5">
        <v>99343</v>
      </c>
      <c r="C27" s="5">
        <v>54</v>
      </c>
      <c r="D27" s="6">
        <v>60.3399</v>
      </c>
      <c r="E27" s="5">
        <v>99495</v>
      </c>
      <c r="F27" s="5">
        <v>21</v>
      </c>
      <c r="G27" s="6">
        <v>66.511300000000006</v>
      </c>
      <c r="H27" s="5">
        <v>99417</v>
      </c>
      <c r="I27" s="5">
        <v>38</v>
      </c>
      <c r="J27" s="6">
        <v>63.353900000000003</v>
      </c>
      <c r="K27" s="43">
        <f t="shared" si="0"/>
        <v>19</v>
      </c>
      <c r="L27" s="45">
        <f t="shared" si="1"/>
        <v>0.84588748074851772</v>
      </c>
      <c r="M27" s="45">
        <f t="shared" si="2"/>
        <v>0.92659932659932664</v>
      </c>
    </row>
    <row r="28" spans="1:13" x14ac:dyDescent="0.2">
      <c r="A28" s="4">
        <v>20</v>
      </c>
      <c r="B28" s="5">
        <v>99289</v>
      </c>
      <c r="C28" s="5">
        <v>60</v>
      </c>
      <c r="D28" s="6">
        <v>59.372399999999999</v>
      </c>
      <c r="E28" s="5">
        <v>99474</v>
      </c>
      <c r="F28" s="5">
        <v>23</v>
      </c>
      <c r="G28" s="6">
        <v>65.525099999999995</v>
      </c>
      <c r="H28" s="5">
        <v>99380</v>
      </c>
      <c r="I28" s="5">
        <v>42</v>
      </c>
      <c r="J28" s="6">
        <v>62.377800000000001</v>
      </c>
      <c r="K28" s="43">
        <f t="shared" si="0"/>
        <v>20</v>
      </c>
      <c r="L28" s="45">
        <f t="shared" si="1"/>
        <v>0.84634753094501913</v>
      </c>
      <c r="M28" s="45">
        <f t="shared" si="2"/>
        <v>0.92679494139172047</v>
      </c>
    </row>
    <row r="29" spans="1:13" x14ac:dyDescent="0.2">
      <c r="A29" s="4">
        <v>21</v>
      </c>
      <c r="B29" s="5">
        <v>99229</v>
      </c>
      <c r="C29" s="5">
        <v>61</v>
      </c>
      <c r="D29" s="6">
        <v>58.408000000000001</v>
      </c>
      <c r="E29" s="5">
        <v>99452</v>
      </c>
      <c r="F29" s="5">
        <v>20</v>
      </c>
      <c r="G29" s="6">
        <v>64.540099999999995</v>
      </c>
      <c r="H29" s="5">
        <v>99338</v>
      </c>
      <c r="I29" s="5">
        <v>41</v>
      </c>
      <c r="J29" s="6">
        <v>61.4039</v>
      </c>
      <c r="K29" s="43">
        <f t="shared" si="0"/>
        <v>21</v>
      </c>
      <c r="L29" s="45">
        <f t="shared" si="1"/>
        <v>0.84685928508802866</v>
      </c>
      <c r="M29" s="45">
        <f t="shared" si="2"/>
        <v>0.92699995977959215</v>
      </c>
    </row>
    <row r="30" spans="1:13" x14ac:dyDescent="0.2">
      <c r="A30" s="4">
        <v>22</v>
      </c>
      <c r="B30" s="5">
        <v>99169</v>
      </c>
      <c r="C30" s="5">
        <v>65</v>
      </c>
      <c r="D30" s="6">
        <v>57.443100000000001</v>
      </c>
      <c r="E30" s="5">
        <v>99431</v>
      </c>
      <c r="F30" s="5">
        <v>22</v>
      </c>
      <c r="G30" s="6">
        <v>63.553100000000001</v>
      </c>
      <c r="H30" s="5">
        <v>99297</v>
      </c>
      <c r="I30" s="5">
        <v>44</v>
      </c>
      <c r="J30" s="6">
        <v>60.428800000000003</v>
      </c>
      <c r="K30" s="43">
        <f t="shared" si="0"/>
        <v>22</v>
      </c>
      <c r="L30" s="45">
        <f t="shared" si="1"/>
        <v>0.84737165848198526</v>
      </c>
      <c r="M30" s="45">
        <f t="shared" si="2"/>
        <v>0.92719574378212022</v>
      </c>
    </row>
    <row r="31" spans="1:13" x14ac:dyDescent="0.2">
      <c r="A31" s="4">
        <v>23</v>
      </c>
      <c r="B31" s="5">
        <v>99105</v>
      </c>
      <c r="C31" s="5">
        <v>64</v>
      </c>
      <c r="D31" s="6">
        <v>56.480200000000004</v>
      </c>
      <c r="E31" s="5">
        <v>99410</v>
      </c>
      <c r="F31" s="5">
        <v>20</v>
      </c>
      <c r="G31" s="6">
        <v>62.566600000000001</v>
      </c>
      <c r="H31" s="5">
        <v>99254</v>
      </c>
      <c r="I31" s="5">
        <v>43</v>
      </c>
      <c r="J31" s="6">
        <v>59.455100000000002</v>
      </c>
      <c r="K31" s="43">
        <f t="shared" si="0"/>
        <v>23</v>
      </c>
      <c r="L31" s="45">
        <f t="shared" si="1"/>
        <v>0.84791887392159826</v>
      </c>
      <c r="M31" s="45">
        <f t="shared" si="2"/>
        <v>0.92739161050196162</v>
      </c>
    </row>
    <row r="32" spans="1:13" x14ac:dyDescent="0.2">
      <c r="A32" s="4">
        <v>24</v>
      </c>
      <c r="B32" s="5">
        <v>99041</v>
      </c>
      <c r="C32" s="5">
        <v>67</v>
      </c>
      <c r="D32" s="6">
        <v>55.516300000000001</v>
      </c>
      <c r="E32" s="5">
        <v>99390</v>
      </c>
      <c r="F32" s="5">
        <v>21</v>
      </c>
      <c r="G32" s="6">
        <v>61.5792</v>
      </c>
      <c r="H32" s="5">
        <v>99211</v>
      </c>
      <c r="I32" s="5">
        <v>44</v>
      </c>
      <c r="J32" s="6">
        <v>58.4803</v>
      </c>
      <c r="K32" s="43">
        <f t="shared" si="0"/>
        <v>24</v>
      </c>
      <c r="L32" s="45">
        <f t="shared" si="1"/>
        <v>0.84846679657919444</v>
      </c>
      <c r="M32" s="45">
        <f t="shared" si="2"/>
        <v>0.9275782271858336</v>
      </c>
    </row>
    <row r="33" spans="1:13" x14ac:dyDescent="0.2">
      <c r="A33" s="4">
        <v>25</v>
      </c>
      <c r="B33" s="5">
        <v>98974</v>
      </c>
      <c r="C33" s="5">
        <v>73</v>
      </c>
      <c r="D33" s="6">
        <v>54.553199999999997</v>
      </c>
      <c r="E33" s="5">
        <v>99369</v>
      </c>
      <c r="F33" s="5">
        <v>24</v>
      </c>
      <c r="G33" s="6">
        <v>60.591799999999999</v>
      </c>
      <c r="H33" s="5">
        <v>99167</v>
      </c>
      <c r="I33" s="5">
        <v>49</v>
      </c>
      <c r="J33" s="6">
        <v>57.506100000000004</v>
      </c>
      <c r="K33" s="43">
        <f t="shared" si="0"/>
        <v>25</v>
      </c>
      <c r="L33" s="45">
        <f t="shared" si="1"/>
        <v>0.84904116232545923</v>
      </c>
      <c r="M33" s="45">
        <f t="shared" si="2"/>
        <v>0.92777425555253645</v>
      </c>
    </row>
    <row r="34" spans="1:13" x14ac:dyDescent="0.2">
      <c r="A34" s="4">
        <v>26</v>
      </c>
      <c r="B34" s="5">
        <v>98902</v>
      </c>
      <c r="C34" s="5">
        <v>74</v>
      </c>
      <c r="D34" s="6">
        <v>53.5929</v>
      </c>
      <c r="E34" s="5">
        <v>99346</v>
      </c>
      <c r="F34" s="5">
        <v>26</v>
      </c>
      <c r="G34" s="6">
        <v>59.606000000000002</v>
      </c>
      <c r="H34" s="5">
        <v>99119</v>
      </c>
      <c r="I34" s="5">
        <v>50</v>
      </c>
      <c r="J34" s="6">
        <v>56.533999999999999</v>
      </c>
      <c r="K34" s="43">
        <f t="shared" si="0"/>
        <v>26</v>
      </c>
      <c r="L34" s="45">
        <f t="shared" si="1"/>
        <v>0.84965925866008774</v>
      </c>
      <c r="M34" s="45">
        <f t="shared" si="2"/>
        <v>0.92798904837638152</v>
      </c>
    </row>
    <row r="35" spans="1:13" x14ac:dyDescent="0.2">
      <c r="A35" s="4">
        <v>27</v>
      </c>
      <c r="B35" s="5">
        <v>98829</v>
      </c>
      <c r="C35" s="5">
        <v>71</v>
      </c>
      <c r="D35" s="6">
        <v>52.632100000000001</v>
      </c>
      <c r="E35" s="5">
        <v>99320</v>
      </c>
      <c r="F35" s="5">
        <v>25</v>
      </c>
      <c r="G35" s="6">
        <v>58.621400000000001</v>
      </c>
      <c r="H35" s="5">
        <v>99069</v>
      </c>
      <c r="I35" s="5">
        <v>49</v>
      </c>
      <c r="J35" s="6">
        <v>55.5623</v>
      </c>
      <c r="K35" s="43">
        <f t="shared" si="0"/>
        <v>27</v>
      </c>
      <c r="L35" s="45">
        <f t="shared" si="1"/>
        <v>0.85028685912029867</v>
      </c>
      <c r="M35" s="45">
        <f t="shared" si="2"/>
        <v>0.9282319774466371</v>
      </c>
    </row>
    <row r="36" spans="1:13" x14ac:dyDescent="0.2">
      <c r="A36" s="4">
        <v>28</v>
      </c>
      <c r="B36" s="5">
        <v>98759</v>
      </c>
      <c r="C36" s="5">
        <v>80</v>
      </c>
      <c r="D36" s="6">
        <v>51.6691</v>
      </c>
      <c r="E36" s="5">
        <v>99295</v>
      </c>
      <c r="F36" s="5">
        <v>29</v>
      </c>
      <c r="G36" s="6">
        <v>57.636000000000003</v>
      </c>
      <c r="H36" s="5">
        <v>99020</v>
      </c>
      <c r="I36" s="5">
        <v>55</v>
      </c>
      <c r="J36" s="6">
        <v>54.588999999999999</v>
      </c>
      <c r="K36" s="43">
        <f t="shared" si="0"/>
        <v>28</v>
      </c>
      <c r="L36" s="45">
        <f t="shared" si="1"/>
        <v>0.85088953918123922</v>
      </c>
      <c r="M36" s="45">
        <f t="shared" si="2"/>
        <v>0.92846568306561261</v>
      </c>
    </row>
    <row r="37" spans="1:13" x14ac:dyDescent="0.2">
      <c r="A37" s="4">
        <v>29</v>
      </c>
      <c r="B37" s="5">
        <v>98680</v>
      </c>
      <c r="C37" s="5">
        <v>76</v>
      </c>
      <c r="D37" s="6">
        <v>50.71</v>
      </c>
      <c r="E37" s="5">
        <v>99266</v>
      </c>
      <c r="F37" s="5">
        <v>30</v>
      </c>
      <c r="G37" s="6">
        <v>56.6526</v>
      </c>
      <c r="H37" s="5">
        <v>98966</v>
      </c>
      <c r="I37" s="5">
        <v>53</v>
      </c>
      <c r="J37" s="6">
        <v>53.6188</v>
      </c>
      <c r="K37" s="43">
        <f t="shared" si="0"/>
        <v>29</v>
      </c>
      <c r="L37" s="45">
        <f t="shared" si="1"/>
        <v>0.8515707336846372</v>
      </c>
      <c r="M37" s="45">
        <f t="shared" si="2"/>
        <v>0.92873692905929528</v>
      </c>
    </row>
    <row r="38" spans="1:13" x14ac:dyDescent="0.2">
      <c r="A38" s="4">
        <v>30</v>
      </c>
      <c r="B38" s="5">
        <v>98605</v>
      </c>
      <c r="C38" s="5">
        <v>83</v>
      </c>
      <c r="D38" s="6">
        <v>49.747999999999998</v>
      </c>
      <c r="E38" s="5">
        <v>99237</v>
      </c>
      <c r="F38" s="5">
        <v>32</v>
      </c>
      <c r="G38" s="6">
        <v>55.669199999999996</v>
      </c>
      <c r="H38" s="5">
        <v>98913</v>
      </c>
      <c r="I38" s="5">
        <v>58</v>
      </c>
      <c r="J38" s="6">
        <v>52.646999999999998</v>
      </c>
      <c r="K38" s="43">
        <f t="shared" si="0"/>
        <v>30</v>
      </c>
      <c r="L38" s="45">
        <f t="shared" si="1"/>
        <v>0.85221844734039853</v>
      </c>
      <c r="M38" s="45">
        <f t="shared" si="2"/>
        <v>0.92900833358525547</v>
      </c>
    </row>
    <row r="39" spans="1:13" x14ac:dyDescent="0.2">
      <c r="A39" s="4">
        <v>31</v>
      </c>
      <c r="B39" s="5">
        <v>98523</v>
      </c>
      <c r="C39" s="5">
        <v>83</v>
      </c>
      <c r="D39" s="6">
        <v>48.789099999999998</v>
      </c>
      <c r="E39" s="5">
        <v>99206</v>
      </c>
      <c r="F39" s="5">
        <v>32</v>
      </c>
      <c r="G39" s="6">
        <v>54.686599999999999</v>
      </c>
      <c r="H39" s="5">
        <v>98856</v>
      </c>
      <c r="I39" s="5">
        <v>58</v>
      </c>
      <c r="J39" s="6">
        <v>51.677300000000002</v>
      </c>
      <c r="K39" s="43">
        <f t="shared" si="0"/>
        <v>31</v>
      </c>
      <c r="L39" s="45">
        <f t="shared" si="1"/>
        <v>0.8529277427605737</v>
      </c>
      <c r="M39" s="45">
        <f t="shared" si="2"/>
        <v>0.92929863113118161</v>
      </c>
    </row>
    <row r="40" spans="1:13" x14ac:dyDescent="0.2">
      <c r="A40" s="4">
        <v>32</v>
      </c>
      <c r="B40" s="5">
        <v>98442</v>
      </c>
      <c r="C40" s="5">
        <v>90</v>
      </c>
      <c r="D40" s="6">
        <v>47.829000000000001</v>
      </c>
      <c r="E40" s="5">
        <v>99174</v>
      </c>
      <c r="F40" s="5">
        <v>35</v>
      </c>
      <c r="G40" s="6">
        <v>53.703899999999997</v>
      </c>
      <c r="H40" s="5">
        <v>98799</v>
      </c>
      <c r="I40" s="5">
        <v>63</v>
      </c>
      <c r="J40" s="6">
        <v>50.706800000000001</v>
      </c>
      <c r="K40" s="43">
        <f t="shared" si="0"/>
        <v>32</v>
      </c>
      <c r="L40" s="45">
        <f t="shared" si="1"/>
        <v>0.85362954836350335</v>
      </c>
      <c r="M40" s="45">
        <f t="shared" si="2"/>
        <v>0.92959848347349106</v>
      </c>
    </row>
    <row r="41" spans="1:13" x14ac:dyDescent="0.2">
      <c r="A41" s="4">
        <v>33</v>
      </c>
      <c r="B41" s="5">
        <v>98353</v>
      </c>
      <c r="C41" s="5">
        <v>91</v>
      </c>
      <c r="D41" s="6">
        <v>46.871600000000001</v>
      </c>
      <c r="E41" s="5">
        <v>99139</v>
      </c>
      <c r="F41" s="5">
        <v>39</v>
      </c>
      <c r="G41" s="6">
        <v>52.722499999999997</v>
      </c>
      <c r="H41" s="5">
        <v>98737</v>
      </c>
      <c r="I41" s="5">
        <v>66</v>
      </c>
      <c r="J41" s="6">
        <v>49.738500000000002</v>
      </c>
      <c r="K41" s="43">
        <f t="shared" si="0"/>
        <v>33</v>
      </c>
      <c r="L41" s="45">
        <f t="shared" si="1"/>
        <v>0.85440200095574104</v>
      </c>
      <c r="M41" s="45">
        <f t="shared" si="2"/>
        <v>0.92992666861679052</v>
      </c>
    </row>
    <row r="42" spans="1:13" x14ac:dyDescent="0.2">
      <c r="A42" s="4">
        <v>34</v>
      </c>
      <c r="B42" s="5">
        <v>98263</v>
      </c>
      <c r="C42" s="5">
        <v>96</v>
      </c>
      <c r="D42" s="6">
        <v>45.914000000000001</v>
      </c>
      <c r="E42" s="5">
        <v>99101</v>
      </c>
      <c r="F42" s="5">
        <v>40</v>
      </c>
      <c r="G42" s="6">
        <v>51.742800000000003</v>
      </c>
      <c r="H42" s="5">
        <v>98672</v>
      </c>
      <c r="I42" s="5">
        <v>69</v>
      </c>
      <c r="J42" s="6">
        <v>48.770800000000001</v>
      </c>
      <c r="K42" s="43">
        <f t="shared" si="0"/>
        <v>34</v>
      </c>
      <c r="L42" s="45">
        <f t="shared" si="1"/>
        <v>0.85518455573308372</v>
      </c>
      <c r="M42" s="45">
        <f t="shared" si="2"/>
        <v>0.93028324638500115</v>
      </c>
    </row>
    <row r="43" spans="1:13" x14ac:dyDescent="0.2">
      <c r="A43" s="4">
        <v>35</v>
      </c>
      <c r="B43" s="5">
        <v>98169</v>
      </c>
      <c r="C43" s="5">
        <v>96</v>
      </c>
      <c r="D43" s="6">
        <v>44.957900000000002</v>
      </c>
      <c r="E43" s="5">
        <v>99061</v>
      </c>
      <c r="F43" s="5">
        <v>44</v>
      </c>
      <c r="G43" s="6">
        <v>50.763399999999997</v>
      </c>
      <c r="H43" s="5">
        <v>98604</v>
      </c>
      <c r="I43" s="5">
        <v>71</v>
      </c>
      <c r="J43" s="6">
        <v>47.804099999999998</v>
      </c>
      <c r="K43" s="43">
        <f t="shared" si="0"/>
        <v>35</v>
      </c>
      <c r="L43" s="45">
        <f t="shared" si="1"/>
        <v>0.8560034226690707</v>
      </c>
      <c r="M43" s="45">
        <f t="shared" si="2"/>
        <v>0.9306588869484459</v>
      </c>
    </row>
    <row r="44" spans="1:13" x14ac:dyDescent="0.2">
      <c r="A44" s="4">
        <v>36</v>
      </c>
      <c r="B44" s="5">
        <v>98074</v>
      </c>
      <c r="C44" s="5">
        <v>107</v>
      </c>
      <c r="D44" s="6">
        <v>44.000700000000002</v>
      </c>
      <c r="E44" s="5">
        <v>99017</v>
      </c>
      <c r="F44" s="5">
        <v>51</v>
      </c>
      <c r="G44" s="6">
        <v>49.785400000000003</v>
      </c>
      <c r="H44" s="5">
        <v>98534</v>
      </c>
      <c r="I44" s="5">
        <v>80</v>
      </c>
      <c r="J44" s="6">
        <v>46.837499999999999</v>
      </c>
      <c r="K44" s="43">
        <f t="shared" si="0"/>
        <v>36</v>
      </c>
      <c r="L44" s="45">
        <f t="shared" si="1"/>
        <v>0.85683259579501192</v>
      </c>
      <c r="M44" s="45">
        <f t="shared" si="2"/>
        <v>0.93107244210590101</v>
      </c>
    </row>
    <row r="45" spans="1:13" x14ac:dyDescent="0.2">
      <c r="A45" s="4">
        <v>37</v>
      </c>
      <c r="B45" s="5">
        <v>97969</v>
      </c>
      <c r="C45" s="5">
        <v>119</v>
      </c>
      <c r="D45" s="6">
        <v>43.047400000000003</v>
      </c>
      <c r="E45" s="5">
        <v>98967</v>
      </c>
      <c r="F45" s="5">
        <v>62</v>
      </c>
      <c r="G45" s="6">
        <v>48.8108</v>
      </c>
      <c r="H45" s="5">
        <v>98456</v>
      </c>
      <c r="I45" s="5">
        <v>91</v>
      </c>
      <c r="J45" s="6">
        <v>45.874499999999998</v>
      </c>
      <c r="K45" s="43">
        <f t="shared" si="0"/>
        <v>37</v>
      </c>
      <c r="L45" s="45">
        <f t="shared" si="1"/>
        <v>0.85775092120977048</v>
      </c>
      <c r="M45" s="45">
        <f t="shared" si="2"/>
        <v>0.93154283751149369</v>
      </c>
    </row>
    <row r="46" spans="1:13" x14ac:dyDescent="0.2">
      <c r="A46" s="4">
        <v>38</v>
      </c>
      <c r="B46" s="5">
        <v>97852</v>
      </c>
      <c r="C46" s="5">
        <v>131</v>
      </c>
      <c r="D46" s="6">
        <v>42.098199999999999</v>
      </c>
      <c r="E46" s="5">
        <v>98906</v>
      </c>
      <c r="F46" s="5">
        <v>66</v>
      </c>
      <c r="G46" s="6">
        <v>47.840600000000002</v>
      </c>
      <c r="H46" s="5">
        <v>98366</v>
      </c>
      <c r="I46" s="5">
        <v>99</v>
      </c>
      <c r="J46" s="6">
        <v>44.915900000000001</v>
      </c>
      <c r="K46" s="43">
        <f t="shared" si="0"/>
        <v>38</v>
      </c>
      <c r="L46" s="45">
        <f t="shared" si="1"/>
        <v>0.85877651964190815</v>
      </c>
      <c r="M46" s="45">
        <f t="shared" si="2"/>
        <v>0.9321173639617415</v>
      </c>
    </row>
    <row r="47" spans="1:13" x14ac:dyDescent="0.2">
      <c r="A47" s="4">
        <v>39</v>
      </c>
      <c r="B47" s="5">
        <v>97724</v>
      </c>
      <c r="C47" s="5">
        <v>148</v>
      </c>
      <c r="D47" s="6">
        <v>41.1526</v>
      </c>
      <c r="E47" s="5">
        <v>98840</v>
      </c>
      <c r="F47" s="5">
        <v>68</v>
      </c>
      <c r="G47" s="6">
        <v>46.8718</v>
      </c>
      <c r="H47" s="5">
        <v>98269</v>
      </c>
      <c r="I47" s="5">
        <v>109</v>
      </c>
      <c r="J47" s="6">
        <v>43.959800000000001</v>
      </c>
      <c r="K47" s="43">
        <f t="shared" si="0"/>
        <v>39</v>
      </c>
      <c r="L47" s="45">
        <f t="shared" si="1"/>
        <v>0.85990135483606889</v>
      </c>
      <c r="M47" s="45">
        <f t="shared" si="2"/>
        <v>0.93273978146499392</v>
      </c>
    </row>
    <row r="48" spans="1:13" x14ac:dyDescent="0.2">
      <c r="A48" s="4">
        <v>40</v>
      </c>
      <c r="B48" s="5">
        <v>97580</v>
      </c>
      <c r="C48" s="5">
        <v>155</v>
      </c>
      <c r="D48" s="6">
        <v>40.212899999999998</v>
      </c>
      <c r="E48" s="5">
        <v>98773</v>
      </c>
      <c r="F48" s="5">
        <v>76</v>
      </c>
      <c r="G48" s="6">
        <v>45.903199999999998</v>
      </c>
      <c r="H48" s="5">
        <v>98162</v>
      </c>
      <c r="I48" s="5">
        <v>116</v>
      </c>
      <c r="J48" s="6">
        <v>43.007100000000001</v>
      </c>
      <c r="K48" s="43">
        <f t="shared" si="0"/>
        <v>40</v>
      </c>
      <c r="L48" s="45">
        <f t="shared" si="1"/>
        <v>0.8611703217872515</v>
      </c>
      <c r="M48" s="45">
        <f t="shared" si="2"/>
        <v>0.93337248033369447</v>
      </c>
    </row>
    <row r="49" spans="1:13" x14ac:dyDescent="0.2">
      <c r="A49" s="4">
        <v>41</v>
      </c>
      <c r="B49" s="5">
        <v>97429</v>
      </c>
      <c r="C49" s="5">
        <v>172</v>
      </c>
      <c r="D49" s="6">
        <v>39.2744</v>
      </c>
      <c r="E49" s="5">
        <v>98698</v>
      </c>
      <c r="F49" s="5">
        <v>88</v>
      </c>
      <c r="G49" s="6">
        <v>44.938000000000002</v>
      </c>
      <c r="H49" s="5">
        <v>98048</v>
      </c>
      <c r="I49" s="5">
        <v>131</v>
      </c>
      <c r="J49" s="6">
        <v>42.0565</v>
      </c>
      <c r="K49" s="43">
        <f t="shared" si="0"/>
        <v>41</v>
      </c>
      <c r="L49" s="45">
        <f t="shared" si="1"/>
        <v>0.86250500364367899</v>
      </c>
      <c r="M49" s="45">
        <f t="shared" si="2"/>
        <v>0.93408174431092827</v>
      </c>
    </row>
    <row r="50" spans="1:13" x14ac:dyDescent="0.2">
      <c r="A50" s="4">
        <v>42</v>
      </c>
      <c r="B50" s="5">
        <v>97261</v>
      </c>
      <c r="C50" s="5">
        <v>191</v>
      </c>
      <c r="D50" s="6">
        <v>38.3414</v>
      </c>
      <c r="E50" s="5">
        <v>98611</v>
      </c>
      <c r="F50" s="5">
        <v>95</v>
      </c>
      <c r="G50" s="6">
        <v>43.977200000000003</v>
      </c>
      <c r="H50" s="5">
        <v>97920</v>
      </c>
      <c r="I50" s="5">
        <v>144</v>
      </c>
      <c r="J50" s="6">
        <v>41.1111</v>
      </c>
      <c r="K50" s="43">
        <f t="shared" si="0"/>
        <v>42</v>
      </c>
      <c r="L50" s="45">
        <f t="shared" si="1"/>
        <v>0.86399481806685108</v>
      </c>
      <c r="M50" s="45">
        <f t="shared" si="2"/>
        <v>0.93490584214742778</v>
      </c>
    </row>
    <row r="51" spans="1:13" x14ac:dyDescent="0.2">
      <c r="A51" s="4">
        <v>43</v>
      </c>
      <c r="B51" s="5">
        <v>97075</v>
      </c>
      <c r="C51" s="5">
        <v>202</v>
      </c>
      <c r="D51" s="6">
        <v>37.413800000000002</v>
      </c>
      <c r="E51" s="5">
        <v>98517</v>
      </c>
      <c r="F51" s="5">
        <v>106</v>
      </c>
      <c r="G51" s="6">
        <v>43.018500000000003</v>
      </c>
      <c r="H51" s="5">
        <v>97779</v>
      </c>
      <c r="I51" s="5">
        <v>155</v>
      </c>
      <c r="J51" s="6">
        <v>40.169499999999999</v>
      </c>
      <c r="K51" s="43">
        <f t="shared" si="0"/>
        <v>43</v>
      </c>
      <c r="L51" s="45">
        <f t="shared" si="1"/>
        <v>0.86565027040947717</v>
      </c>
      <c r="M51" s="45">
        <f t="shared" si="2"/>
        <v>0.93579788259894237</v>
      </c>
    </row>
    <row r="52" spans="1:13" x14ac:dyDescent="0.2">
      <c r="A52" s="4">
        <v>44</v>
      </c>
      <c r="B52" s="5">
        <v>96879</v>
      </c>
      <c r="C52" s="5">
        <v>226</v>
      </c>
      <c r="D52" s="6">
        <v>36.488599999999998</v>
      </c>
      <c r="E52" s="5">
        <v>98413</v>
      </c>
      <c r="F52" s="5">
        <v>119</v>
      </c>
      <c r="G52" s="6">
        <v>42.063699999999997</v>
      </c>
      <c r="H52" s="5">
        <v>97627</v>
      </c>
      <c r="I52" s="5">
        <v>173</v>
      </c>
      <c r="J52" s="6">
        <v>39.231200000000001</v>
      </c>
      <c r="K52" s="43">
        <f t="shared" si="0"/>
        <v>44</v>
      </c>
      <c r="L52" s="45">
        <f t="shared" si="1"/>
        <v>0.86740160406279998</v>
      </c>
      <c r="M52" s="45">
        <f t="shared" si="2"/>
        <v>0.9367868066210765</v>
      </c>
    </row>
    <row r="53" spans="1:13" x14ac:dyDescent="0.2">
      <c r="A53" s="4">
        <v>45</v>
      </c>
      <c r="B53" s="5">
        <v>96660</v>
      </c>
      <c r="C53" s="5">
        <v>254</v>
      </c>
      <c r="D53" s="6">
        <v>35.57</v>
      </c>
      <c r="E53" s="5">
        <v>98295</v>
      </c>
      <c r="F53" s="5">
        <v>132</v>
      </c>
      <c r="G53" s="6">
        <v>41.113399999999999</v>
      </c>
      <c r="H53" s="5">
        <v>97458</v>
      </c>
      <c r="I53" s="5">
        <v>194</v>
      </c>
      <c r="J53" s="6">
        <v>38.298400000000001</v>
      </c>
      <c r="K53" s="43">
        <f t="shared" si="0"/>
        <v>45</v>
      </c>
      <c r="L53" s="45">
        <f t="shared" si="1"/>
        <v>0.86936685288640592</v>
      </c>
      <c r="M53" s="45">
        <f t="shared" si="2"/>
        <v>0.93791138918561479</v>
      </c>
    </row>
    <row r="54" spans="1:13" x14ac:dyDescent="0.2">
      <c r="A54" s="4">
        <v>46</v>
      </c>
      <c r="B54" s="5">
        <v>96414</v>
      </c>
      <c r="C54" s="5">
        <v>284</v>
      </c>
      <c r="D54" s="6">
        <v>34.659399999999998</v>
      </c>
      <c r="E54" s="5">
        <v>98166</v>
      </c>
      <c r="F54" s="5">
        <v>153</v>
      </c>
      <c r="G54" s="6">
        <v>40.167000000000002</v>
      </c>
      <c r="H54" s="5">
        <v>97269</v>
      </c>
      <c r="I54" s="5">
        <v>219</v>
      </c>
      <c r="J54" s="6">
        <v>37.371899999999997</v>
      </c>
      <c r="K54" s="43">
        <f t="shared" si="0"/>
        <v>46</v>
      </c>
      <c r="L54" s="45">
        <f t="shared" si="1"/>
        <v>0.87158503951708255</v>
      </c>
      <c r="M54" s="45">
        <f t="shared" si="2"/>
        <v>0.93914389910967133</v>
      </c>
    </row>
    <row r="55" spans="1:13" x14ac:dyDescent="0.2">
      <c r="A55" s="4">
        <v>47</v>
      </c>
      <c r="B55" s="5">
        <v>96141</v>
      </c>
      <c r="C55" s="5">
        <v>311</v>
      </c>
      <c r="D55" s="6">
        <v>33.756500000000003</v>
      </c>
      <c r="E55" s="5">
        <v>98016</v>
      </c>
      <c r="F55" s="5">
        <v>162</v>
      </c>
      <c r="G55" s="6">
        <v>39.227600000000002</v>
      </c>
      <c r="H55" s="5">
        <v>97056</v>
      </c>
      <c r="I55" s="5">
        <v>237</v>
      </c>
      <c r="J55" s="6">
        <v>36.452800000000003</v>
      </c>
      <c r="K55" s="43">
        <f t="shared" si="0"/>
        <v>47</v>
      </c>
      <c r="L55" s="45">
        <f t="shared" si="1"/>
        <v>0.87405997441258154</v>
      </c>
      <c r="M55" s="45">
        <f t="shared" si="2"/>
        <v>0.94058112961149198</v>
      </c>
    </row>
    <row r="56" spans="1:13" x14ac:dyDescent="0.2">
      <c r="A56" s="4">
        <v>48</v>
      </c>
      <c r="B56" s="5">
        <v>95842</v>
      </c>
      <c r="C56" s="5">
        <v>341</v>
      </c>
      <c r="D56" s="6">
        <v>32.860300000000002</v>
      </c>
      <c r="E56" s="5">
        <v>97857</v>
      </c>
      <c r="F56" s="5">
        <v>181</v>
      </c>
      <c r="G56" s="6">
        <v>38.290300000000002</v>
      </c>
      <c r="H56" s="5">
        <v>96825</v>
      </c>
      <c r="I56" s="5">
        <v>262</v>
      </c>
      <c r="J56" s="6">
        <v>35.538400000000003</v>
      </c>
      <c r="K56" s="43">
        <f t="shared" si="0"/>
        <v>48</v>
      </c>
      <c r="L56" s="45">
        <f t="shared" si="1"/>
        <v>0.87678679493332778</v>
      </c>
      <c r="M56" s="45">
        <f t="shared" si="2"/>
        <v>0.94210940453927672</v>
      </c>
    </row>
    <row r="57" spans="1:13" x14ac:dyDescent="0.2">
      <c r="A57" s="4">
        <v>49</v>
      </c>
      <c r="B57" s="5">
        <v>95515</v>
      </c>
      <c r="C57" s="5">
        <v>380</v>
      </c>
      <c r="D57" s="6">
        <v>31.9711</v>
      </c>
      <c r="E57" s="5">
        <v>97680</v>
      </c>
      <c r="F57" s="5">
        <v>193</v>
      </c>
      <c r="G57" s="6">
        <v>37.358800000000002</v>
      </c>
      <c r="H57" s="5">
        <v>96571</v>
      </c>
      <c r="I57" s="5">
        <v>287</v>
      </c>
      <c r="J57" s="6">
        <v>34.630499999999998</v>
      </c>
      <c r="K57" s="43">
        <f t="shared" si="0"/>
        <v>49</v>
      </c>
      <c r="L57" s="45">
        <f t="shared" si="1"/>
        <v>0.87978851489294874</v>
      </c>
      <c r="M57" s="45">
        <f t="shared" si="2"/>
        <v>0.94381654381654378</v>
      </c>
    </row>
    <row r="58" spans="1:13" x14ac:dyDescent="0.2">
      <c r="A58" s="4">
        <v>50</v>
      </c>
      <c r="B58" s="5">
        <v>95152</v>
      </c>
      <c r="C58" s="5">
        <v>416</v>
      </c>
      <c r="D58" s="6">
        <v>31.091100000000001</v>
      </c>
      <c r="E58" s="5">
        <v>97492</v>
      </c>
      <c r="F58" s="5">
        <v>215</v>
      </c>
      <c r="G58" s="6">
        <v>36.430100000000003</v>
      </c>
      <c r="H58" s="5">
        <v>96294</v>
      </c>
      <c r="I58" s="5">
        <v>317</v>
      </c>
      <c r="J58" s="6">
        <v>33.728900000000003</v>
      </c>
      <c r="K58" s="43">
        <f t="shared" si="0"/>
        <v>50</v>
      </c>
      <c r="L58" s="45">
        <f t="shared" si="1"/>
        <v>0.88314486295611228</v>
      </c>
      <c r="M58" s="45">
        <f t="shared" si="2"/>
        <v>0.94563656505149141</v>
      </c>
    </row>
    <row r="59" spans="1:13" x14ac:dyDescent="0.2">
      <c r="A59" s="4">
        <v>51</v>
      </c>
      <c r="B59" s="5">
        <v>94756</v>
      </c>
      <c r="C59" s="5">
        <v>460</v>
      </c>
      <c r="D59" s="6">
        <v>30.218900000000001</v>
      </c>
      <c r="E59" s="5">
        <v>97283</v>
      </c>
      <c r="F59" s="5">
        <v>235</v>
      </c>
      <c r="G59" s="6">
        <v>35.507399999999997</v>
      </c>
      <c r="H59" s="5">
        <v>95989</v>
      </c>
      <c r="I59" s="5">
        <v>349</v>
      </c>
      <c r="J59" s="6">
        <v>32.834400000000002</v>
      </c>
      <c r="K59" s="43">
        <f t="shared" si="0"/>
        <v>51</v>
      </c>
      <c r="L59" s="45">
        <f t="shared" si="1"/>
        <v>0.88683566212165987</v>
      </c>
      <c r="M59" s="45">
        <f t="shared" si="2"/>
        <v>0.94766814345774697</v>
      </c>
    </row>
    <row r="60" spans="1:13" x14ac:dyDescent="0.2">
      <c r="A60" s="4">
        <v>52</v>
      </c>
      <c r="B60" s="5">
        <v>94320</v>
      </c>
      <c r="C60" s="5">
        <v>508</v>
      </c>
      <c r="D60" s="6">
        <v>29.356300000000001</v>
      </c>
      <c r="E60" s="5">
        <v>97054</v>
      </c>
      <c r="F60" s="5">
        <v>249</v>
      </c>
      <c r="G60" s="6">
        <v>34.589799999999997</v>
      </c>
      <c r="H60" s="5">
        <v>95654</v>
      </c>
      <c r="I60" s="5">
        <v>380</v>
      </c>
      <c r="J60" s="6">
        <v>31.947600000000001</v>
      </c>
      <c r="K60" s="43">
        <f t="shared" si="0"/>
        <v>52</v>
      </c>
      <c r="L60" s="45">
        <f t="shared" si="1"/>
        <v>0.89093511450381679</v>
      </c>
      <c r="M60" s="45">
        <f t="shared" si="2"/>
        <v>0.94990417705607189</v>
      </c>
    </row>
    <row r="61" spans="1:13" x14ac:dyDescent="0.2">
      <c r="A61" s="4">
        <v>53</v>
      </c>
      <c r="B61" s="5">
        <v>93840</v>
      </c>
      <c r="C61" s="5">
        <v>564</v>
      </c>
      <c r="D61" s="6">
        <v>28.503699999999998</v>
      </c>
      <c r="E61" s="5">
        <v>96812</v>
      </c>
      <c r="F61" s="5">
        <v>267</v>
      </c>
      <c r="G61" s="6">
        <v>33.674999999999997</v>
      </c>
      <c r="H61" s="5">
        <v>95291</v>
      </c>
      <c r="I61" s="5">
        <v>417</v>
      </c>
      <c r="J61" s="6">
        <v>31.067599999999999</v>
      </c>
      <c r="K61" s="43">
        <f t="shared" si="0"/>
        <v>53</v>
      </c>
      <c r="L61" s="45">
        <f t="shared" si="1"/>
        <v>0.89549232736572892</v>
      </c>
      <c r="M61" s="45">
        <f t="shared" si="2"/>
        <v>0.95227864314341193</v>
      </c>
    </row>
    <row r="62" spans="1:13" x14ac:dyDescent="0.2">
      <c r="A62" s="4">
        <v>54</v>
      </c>
      <c r="B62" s="5">
        <v>93311</v>
      </c>
      <c r="C62" s="5">
        <v>628</v>
      </c>
      <c r="D62" s="6">
        <v>27.662600000000001</v>
      </c>
      <c r="E62" s="5">
        <v>96554</v>
      </c>
      <c r="F62" s="5">
        <v>298</v>
      </c>
      <c r="G62" s="6">
        <v>32.763800000000003</v>
      </c>
      <c r="H62" s="5">
        <v>94893</v>
      </c>
      <c r="I62" s="5">
        <v>464</v>
      </c>
      <c r="J62" s="6">
        <v>30.195499999999999</v>
      </c>
      <c r="K62" s="43">
        <f t="shared" si="0"/>
        <v>54</v>
      </c>
      <c r="L62" s="45">
        <f t="shared" si="1"/>
        <v>0.90056906474049148</v>
      </c>
      <c r="M62" s="45">
        <f t="shared" si="2"/>
        <v>0.95482320773867468</v>
      </c>
    </row>
    <row r="63" spans="1:13" x14ac:dyDescent="0.2">
      <c r="A63" s="4">
        <v>55</v>
      </c>
      <c r="B63" s="5">
        <v>92725</v>
      </c>
      <c r="C63" s="5">
        <v>690</v>
      </c>
      <c r="D63" s="6">
        <v>26.834099999999999</v>
      </c>
      <c r="E63" s="5">
        <v>96266</v>
      </c>
      <c r="F63" s="5">
        <v>320</v>
      </c>
      <c r="G63" s="6">
        <v>31.860299999999999</v>
      </c>
      <c r="H63" s="5">
        <v>94453</v>
      </c>
      <c r="I63" s="5">
        <v>506</v>
      </c>
      <c r="J63" s="6">
        <v>29.334</v>
      </c>
      <c r="K63" s="43">
        <f t="shared" si="0"/>
        <v>55</v>
      </c>
      <c r="L63" s="45">
        <f t="shared" si="1"/>
        <v>0.90626044755998925</v>
      </c>
      <c r="M63" s="45">
        <f t="shared" si="2"/>
        <v>0.95767976232522389</v>
      </c>
    </row>
    <row r="64" spans="1:13" x14ac:dyDescent="0.2">
      <c r="A64" s="4">
        <v>56</v>
      </c>
      <c r="B64" s="5">
        <v>92086</v>
      </c>
      <c r="C64" s="5">
        <v>744</v>
      </c>
      <c r="D64" s="6">
        <v>26.017099999999999</v>
      </c>
      <c r="E64" s="5">
        <v>95958</v>
      </c>
      <c r="F64" s="5">
        <v>338</v>
      </c>
      <c r="G64" s="6">
        <v>30.960899999999999</v>
      </c>
      <c r="H64" s="5">
        <v>93975</v>
      </c>
      <c r="I64" s="5">
        <v>542</v>
      </c>
      <c r="J64" s="6">
        <v>28.480599999999999</v>
      </c>
      <c r="K64" s="43">
        <f t="shared" si="0"/>
        <v>56</v>
      </c>
      <c r="L64" s="45">
        <f t="shared" si="1"/>
        <v>0.91254913884846778</v>
      </c>
      <c r="M64" s="45">
        <f t="shared" si="2"/>
        <v>0.96075366306092247</v>
      </c>
    </row>
    <row r="65" spans="1:13" x14ac:dyDescent="0.2">
      <c r="A65" s="4">
        <v>57</v>
      </c>
      <c r="B65" s="5">
        <v>91401</v>
      </c>
      <c r="C65" s="5">
        <v>807</v>
      </c>
      <c r="D65" s="6">
        <v>25.208300000000001</v>
      </c>
      <c r="E65" s="5">
        <v>95633</v>
      </c>
      <c r="F65" s="5">
        <v>364</v>
      </c>
      <c r="G65" s="6">
        <v>30.064299999999999</v>
      </c>
      <c r="H65" s="5">
        <v>93466</v>
      </c>
      <c r="I65" s="5">
        <v>585</v>
      </c>
      <c r="J65" s="6">
        <v>27.632999999999999</v>
      </c>
      <c r="K65" s="43">
        <f t="shared" si="0"/>
        <v>57</v>
      </c>
      <c r="L65" s="45">
        <f t="shared" si="1"/>
        <v>0.91938819050119802</v>
      </c>
      <c r="M65" s="45">
        <f t="shared" si="2"/>
        <v>0.96401869647506611</v>
      </c>
    </row>
    <row r="66" spans="1:13" x14ac:dyDescent="0.2">
      <c r="A66" s="4">
        <v>58</v>
      </c>
      <c r="B66" s="5">
        <v>90664</v>
      </c>
      <c r="C66" s="5">
        <v>873</v>
      </c>
      <c r="D66" s="6">
        <v>24.409199999999998</v>
      </c>
      <c r="E66" s="5">
        <v>95286</v>
      </c>
      <c r="F66" s="5">
        <v>388</v>
      </c>
      <c r="G66" s="6">
        <v>29.1722</v>
      </c>
      <c r="H66" s="5">
        <v>92919</v>
      </c>
      <c r="I66" s="5">
        <v>630</v>
      </c>
      <c r="J66" s="6">
        <v>26.7927</v>
      </c>
      <c r="K66" s="43">
        <f t="shared" si="0"/>
        <v>58</v>
      </c>
      <c r="L66" s="45">
        <f t="shared" si="1"/>
        <v>0.92686181946527835</v>
      </c>
      <c r="M66" s="45">
        <f t="shared" si="2"/>
        <v>0.96752933274562891</v>
      </c>
    </row>
    <row r="67" spans="1:13" x14ac:dyDescent="0.2">
      <c r="A67" s="4">
        <v>59</v>
      </c>
      <c r="B67" s="5">
        <v>89872</v>
      </c>
      <c r="C67" s="5">
        <v>945</v>
      </c>
      <c r="D67" s="6">
        <v>23.619700000000002</v>
      </c>
      <c r="E67" s="5">
        <v>94915</v>
      </c>
      <c r="F67" s="5">
        <v>411</v>
      </c>
      <c r="G67" s="6">
        <v>28.283999999999999</v>
      </c>
      <c r="H67" s="5">
        <v>92333</v>
      </c>
      <c r="I67" s="5">
        <v>677</v>
      </c>
      <c r="J67" s="6">
        <v>25.959499999999998</v>
      </c>
      <c r="K67" s="43">
        <f t="shared" si="0"/>
        <v>59</v>
      </c>
      <c r="L67" s="45">
        <f t="shared" si="1"/>
        <v>0.93502982018871283</v>
      </c>
      <c r="M67" s="45">
        <f t="shared" si="2"/>
        <v>0.9713111731549281</v>
      </c>
    </row>
    <row r="68" spans="1:13" x14ac:dyDescent="0.2">
      <c r="A68" s="4">
        <v>60</v>
      </c>
      <c r="B68" s="5">
        <v>89023</v>
      </c>
      <c r="C68" s="5">
        <v>1013</v>
      </c>
      <c r="D68" s="6">
        <v>22.840299999999999</v>
      </c>
      <c r="E68" s="5">
        <v>94526</v>
      </c>
      <c r="F68" s="5">
        <v>440</v>
      </c>
      <c r="G68" s="6">
        <v>27.398499999999999</v>
      </c>
      <c r="H68" s="5">
        <v>91708</v>
      </c>
      <c r="I68" s="5">
        <v>725</v>
      </c>
      <c r="J68" s="6">
        <v>25.133099999999999</v>
      </c>
      <c r="K68" s="43">
        <f t="shared" si="0"/>
        <v>60</v>
      </c>
      <c r="L68" s="45">
        <f t="shared" si="1"/>
        <v>0.9439470698583512</v>
      </c>
      <c r="M68" s="45">
        <f t="shared" si="2"/>
        <v>0.97530838076296467</v>
      </c>
    </row>
    <row r="69" spans="1:13" x14ac:dyDescent="0.2">
      <c r="A69" s="4">
        <v>61</v>
      </c>
      <c r="B69" s="5">
        <v>88121</v>
      </c>
      <c r="C69" s="5">
        <v>1088</v>
      </c>
      <c r="D69" s="6">
        <v>22.069099999999999</v>
      </c>
      <c r="E69" s="5">
        <v>94110</v>
      </c>
      <c r="F69" s="5">
        <v>469</v>
      </c>
      <c r="G69" s="6">
        <v>26.517499999999998</v>
      </c>
      <c r="H69" s="5">
        <v>91043</v>
      </c>
      <c r="I69" s="5">
        <v>775</v>
      </c>
      <c r="J69" s="6">
        <v>24.312999999999999</v>
      </c>
      <c r="K69" s="43">
        <f t="shared" si="0"/>
        <v>61</v>
      </c>
      <c r="L69" s="45">
        <f t="shared" si="1"/>
        <v>0.95360924183792739</v>
      </c>
      <c r="M69" s="45">
        <f t="shared" si="2"/>
        <v>0.97961959409201993</v>
      </c>
    </row>
    <row r="70" spans="1:13" x14ac:dyDescent="0.2">
      <c r="A70" s="4">
        <v>62</v>
      </c>
      <c r="B70" s="5">
        <v>87162</v>
      </c>
      <c r="C70" s="5">
        <v>1138</v>
      </c>
      <c r="D70" s="6">
        <v>21.3063</v>
      </c>
      <c r="E70" s="5">
        <v>93669</v>
      </c>
      <c r="F70" s="5">
        <v>499</v>
      </c>
      <c r="G70" s="6">
        <v>25.64</v>
      </c>
      <c r="H70" s="5">
        <v>90337</v>
      </c>
      <c r="I70" s="5">
        <v>815</v>
      </c>
      <c r="J70" s="6">
        <v>23.499099999999999</v>
      </c>
      <c r="K70" s="43">
        <f t="shared" si="0"/>
        <v>62</v>
      </c>
      <c r="L70" s="45">
        <f t="shared" si="1"/>
        <v>0.96410132856061126</v>
      </c>
      <c r="M70" s="45">
        <f t="shared" si="2"/>
        <v>0.98423170953036754</v>
      </c>
    </row>
    <row r="71" spans="1:13" x14ac:dyDescent="0.2">
      <c r="A71" s="4">
        <v>63</v>
      </c>
      <c r="B71" s="5">
        <v>86170</v>
      </c>
      <c r="C71" s="5">
        <v>1214</v>
      </c>
      <c r="D71" s="6">
        <v>20.5458</v>
      </c>
      <c r="E71" s="5">
        <v>93201</v>
      </c>
      <c r="F71" s="5">
        <v>524</v>
      </c>
      <c r="G71" s="6">
        <v>24.766100000000002</v>
      </c>
      <c r="H71" s="5">
        <v>89601</v>
      </c>
      <c r="I71" s="5">
        <v>864</v>
      </c>
      <c r="J71" s="6">
        <v>22.687999999999999</v>
      </c>
      <c r="K71" s="43">
        <f t="shared" si="0"/>
        <v>63</v>
      </c>
      <c r="L71" s="45">
        <f t="shared" si="1"/>
        <v>0.97520018567947087</v>
      </c>
      <c r="M71" s="45">
        <f t="shared" si="2"/>
        <v>0.98917393590197533</v>
      </c>
    </row>
    <row r="72" spans="1:13" x14ac:dyDescent="0.2">
      <c r="A72" s="4">
        <v>64</v>
      </c>
      <c r="B72" s="5">
        <v>85124</v>
      </c>
      <c r="C72" s="5">
        <v>1281</v>
      </c>
      <c r="D72" s="6">
        <v>19.792100000000001</v>
      </c>
      <c r="E72" s="5">
        <v>92712</v>
      </c>
      <c r="F72" s="5">
        <v>561</v>
      </c>
      <c r="G72" s="6">
        <v>23.893999999999998</v>
      </c>
      <c r="H72" s="5">
        <v>88827</v>
      </c>
      <c r="I72" s="5">
        <v>914</v>
      </c>
      <c r="J72" s="6">
        <v>21.881399999999999</v>
      </c>
      <c r="K72" s="43">
        <f>A72</f>
        <v>64</v>
      </c>
      <c r="L72" s="45">
        <f t="shared" si="1"/>
        <v>0.98718340303557162</v>
      </c>
      <c r="M72" s="45">
        <f t="shared" si="2"/>
        <v>0.99439123306583832</v>
      </c>
    </row>
    <row r="73" spans="1:13" x14ac:dyDescent="0.2">
      <c r="A73" s="4">
        <v>65</v>
      </c>
      <c r="B73" s="5">
        <v>84033</v>
      </c>
      <c r="C73" s="5">
        <v>1366</v>
      </c>
      <c r="D73" s="6">
        <v>19.0425</v>
      </c>
      <c r="E73" s="5">
        <v>92192</v>
      </c>
      <c r="F73" s="5">
        <v>600</v>
      </c>
      <c r="G73" s="6">
        <v>23.026</v>
      </c>
      <c r="H73" s="5">
        <v>88015</v>
      </c>
      <c r="I73" s="5">
        <v>975</v>
      </c>
      <c r="J73" s="6">
        <v>21.078700000000001</v>
      </c>
      <c r="K73" s="43">
        <f>A73</f>
        <v>65</v>
      </c>
      <c r="L73" s="46">
        <f>B$72/B73</f>
        <v>1.012982994775862</v>
      </c>
      <c r="M73" s="46">
        <f>E$72/E73</f>
        <v>1.0056404026379728</v>
      </c>
    </row>
    <row r="74" spans="1:13" hidden="1" x14ac:dyDescent="0.2">
      <c r="A74" s="4">
        <v>66</v>
      </c>
      <c r="B74" s="5">
        <v>82885</v>
      </c>
      <c r="C74" s="5">
        <v>1419</v>
      </c>
      <c r="D74" s="6">
        <v>18.299399999999999</v>
      </c>
      <c r="E74" s="5">
        <v>91639</v>
      </c>
      <c r="F74" s="5">
        <v>629</v>
      </c>
      <c r="G74" s="6">
        <v>22.161899999999999</v>
      </c>
      <c r="H74" s="5">
        <v>87157</v>
      </c>
      <c r="I74" s="5">
        <v>1014</v>
      </c>
      <c r="J74" s="6">
        <v>20.281199999999998</v>
      </c>
    </row>
    <row r="75" spans="1:13" hidden="1" x14ac:dyDescent="0.2">
      <c r="A75" s="4">
        <v>67</v>
      </c>
      <c r="B75" s="5">
        <v>81709</v>
      </c>
      <c r="C75" s="5">
        <v>1559</v>
      </c>
      <c r="D75" s="6">
        <v>17.555599999999998</v>
      </c>
      <c r="E75" s="5">
        <v>91063</v>
      </c>
      <c r="F75" s="5">
        <v>680</v>
      </c>
      <c r="G75" s="6">
        <v>21.298999999999999</v>
      </c>
      <c r="H75" s="5">
        <v>86274</v>
      </c>
      <c r="I75" s="5">
        <v>1106</v>
      </c>
      <c r="J75" s="6">
        <v>19.483799999999999</v>
      </c>
    </row>
    <row r="76" spans="1:13" hidden="1" x14ac:dyDescent="0.2">
      <c r="A76" s="4">
        <v>68</v>
      </c>
      <c r="B76" s="5">
        <v>80435</v>
      </c>
      <c r="C76" s="5">
        <v>1670</v>
      </c>
      <c r="D76" s="6">
        <v>16.825700000000001</v>
      </c>
      <c r="E76" s="5">
        <v>90444</v>
      </c>
      <c r="F76" s="5">
        <v>764</v>
      </c>
      <c r="G76" s="6">
        <v>20.441400000000002</v>
      </c>
      <c r="H76" s="5">
        <v>85319</v>
      </c>
      <c r="I76" s="5">
        <v>1201</v>
      </c>
      <c r="J76" s="6">
        <v>18.696100000000001</v>
      </c>
    </row>
    <row r="77" spans="1:13" hidden="1" x14ac:dyDescent="0.2">
      <c r="A77" s="4">
        <v>69</v>
      </c>
      <c r="B77" s="5">
        <v>79092</v>
      </c>
      <c r="C77" s="5">
        <v>1768</v>
      </c>
      <c r="D77" s="6">
        <v>16.103000000000002</v>
      </c>
      <c r="E77" s="5">
        <v>89753</v>
      </c>
      <c r="F77" s="5">
        <v>814</v>
      </c>
      <c r="G77" s="6">
        <v>19.594899999999999</v>
      </c>
      <c r="H77" s="5">
        <v>84294</v>
      </c>
      <c r="I77" s="5">
        <v>1272</v>
      </c>
      <c r="J77" s="6">
        <v>17.917400000000001</v>
      </c>
    </row>
    <row r="78" spans="1:13" hidden="1" x14ac:dyDescent="0.2">
      <c r="A78" s="4">
        <v>70</v>
      </c>
      <c r="B78" s="5">
        <v>77694</v>
      </c>
      <c r="C78" s="5">
        <v>1916</v>
      </c>
      <c r="D78" s="6">
        <v>15.383800000000001</v>
      </c>
      <c r="E78" s="5">
        <v>89022</v>
      </c>
      <c r="F78" s="5">
        <v>887</v>
      </c>
      <c r="G78" s="6">
        <v>18.7517</v>
      </c>
      <c r="H78" s="5">
        <v>83222</v>
      </c>
      <c r="I78" s="5">
        <v>1379</v>
      </c>
      <c r="J78" s="6">
        <v>17.1419</v>
      </c>
    </row>
    <row r="79" spans="1:13" hidden="1" x14ac:dyDescent="0.2">
      <c r="A79" s="4">
        <v>71</v>
      </c>
      <c r="B79" s="5">
        <v>76205</v>
      </c>
      <c r="C79" s="5">
        <v>2023</v>
      </c>
      <c r="D79" s="6">
        <v>14.6745</v>
      </c>
      <c r="E79" s="5">
        <v>88233</v>
      </c>
      <c r="F79" s="5">
        <v>961</v>
      </c>
      <c r="G79" s="6">
        <v>17.914899999999999</v>
      </c>
      <c r="H79" s="5">
        <v>82075</v>
      </c>
      <c r="I79" s="5">
        <v>1466</v>
      </c>
      <c r="J79" s="6">
        <v>16.374500000000001</v>
      </c>
    </row>
    <row r="80" spans="1:13" hidden="1" x14ac:dyDescent="0.2">
      <c r="A80" s="4">
        <v>72</v>
      </c>
      <c r="B80" s="5">
        <v>74663</v>
      </c>
      <c r="C80" s="5">
        <v>2209</v>
      </c>
      <c r="D80" s="6">
        <v>13.9672</v>
      </c>
      <c r="E80" s="5">
        <v>87385</v>
      </c>
      <c r="F80" s="5">
        <v>1068</v>
      </c>
      <c r="G80" s="6">
        <v>17.084</v>
      </c>
      <c r="H80" s="5">
        <v>80871</v>
      </c>
      <c r="I80" s="5">
        <v>1608</v>
      </c>
      <c r="J80" s="6">
        <v>15.6107</v>
      </c>
    </row>
    <row r="81" spans="1:10" hidden="1" x14ac:dyDescent="0.2">
      <c r="A81" s="4">
        <v>73</v>
      </c>
      <c r="B81" s="5">
        <v>73014</v>
      </c>
      <c r="C81" s="5">
        <v>2397</v>
      </c>
      <c r="D81" s="6">
        <v>13.2714</v>
      </c>
      <c r="E81" s="5">
        <v>86451</v>
      </c>
      <c r="F81" s="5">
        <v>1181</v>
      </c>
      <c r="G81" s="6">
        <v>16.263000000000002</v>
      </c>
      <c r="H81" s="5">
        <v>79571</v>
      </c>
      <c r="I81" s="5">
        <v>1752</v>
      </c>
      <c r="J81" s="6">
        <v>14.8575</v>
      </c>
    </row>
    <row r="82" spans="1:10" hidden="1" x14ac:dyDescent="0.2">
      <c r="A82" s="4">
        <v>74</v>
      </c>
      <c r="B82" s="5">
        <v>71264</v>
      </c>
      <c r="C82" s="5">
        <v>2585</v>
      </c>
      <c r="D82" s="6">
        <v>12.585100000000001</v>
      </c>
      <c r="E82" s="5">
        <v>85430</v>
      </c>
      <c r="F82" s="5">
        <v>1296</v>
      </c>
      <c r="G82" s="6">
        <v>15.4514</v>
      </c>
      <c r="H82" s="5">
        <v>78177</v>
      </c>
      <c r="I82" s="5">
        <v>1897</v>
      </c>
      <c r="J82" s="6">
        <v>14.1136</v>
      </c>
    </row>
    <row r="83" spans="1:10" hidden="1" x14ac:dyDescent="0.2">
      <c r="A83" s="4">
        <v>75</v>
      </c>
      <c r="B83" s="5">
        <v>69422</v>
      </c>
      <c r="C83" s="5">
        <v>2862</v>
      </c>
      <c r="D83" s="6">
        <v>11.9057</v>
      </c>
      <c r="E83" s="5">
        <v>84323</v>
      </c>
      <c r="F83" s="5">
        <v>1464</v>
      </c>
      <c r="G83" s="6">
        <v>14.6477</v>
      </c>
      <c r="H83" s="5">
        <v>76694</v>
      </c>
      <c r="I83" s="5">
        <v>2112</v>
      </c>
      <c r="J83" s="6">
        <v>13.376899999999999</v>
      </c>
    </row>
    <row r="84" spans="1:10" hidden="1" x14ac:dyDescent="0.2">
      <c r="A84" s="4">
        <v>76</v>
      </c>
      <c r="B84" s="5">
        <v>67435</v>
      </c>
      <c r="C84" s="5">
        <v>3162</v>
      </c>
      <c r="D84" s="6">
        <v>11.2418</v>
      </c>
      <c r="E84" s="5">
        <v>83089</v>
      </c>
      <c r="F84" s="5">
        <v>1653</v>
      </c>
      <c r="G84" s="6">
        <v>13.857900000000001</v>
      </c>
      <c r="H84" s="5">
        <v>75074</v>
      </c>
      <c r="I84" s="5">
        <v>2347</v>
      </c>
      <c r="J84" s="6">
        <v>12.6548</v>
      </c>
    </row>
    <row r="85" spans="1:10" hidden="1" x14ac:dyDescent="0.2">
      <c r="A85" s="4">
        <v>77</v>
      </c>
      <c r="B85" s="5">
        <v>65303</v>
      </c>
      <c r="C85" s="5">
        <v>3479</v>
      </c>
      <c r="D85" s="6">
        <v>10.592599999999999</v>
      </c>
      <c r="E85" s="5">
        <v>81715</v>
      </c>
      <c r="F85" s="5">
        <v>1831</v>
      </c>
      <c r="G85" s="6">
        <v>13.0824</v>
      </c>
      <c r="H85" s="5">
        <v>73312</v>
      </c>
      <c r="I85" s="5">
        <v>2582</v>
      </c>
      <c r="J85" s="6">
        <v>11.946899999999999</v>
      </c>
    </row>
    <row r="86" spans="1:10" hidden="1" x14ac:dyDescent="0.2">
      <c r="A86" s="4">
        <v>78</v>
      </c>
      <c r="B86" s="5">
        <v>63031</v>
      </c>
      <c r="C86" s="5">
        <v>3872</v>
      </c>
      <c r="D86" s="6">
        <v>9.9563000000000006</v>
      </c>
      <c r="E86" s="5">
        <v>80219</v>
      </c>
      <c r="F86" s="5">
        <v>2069</v>
      </c>
      <c r="G86" s="6">
        <v>12.3171</v>
      </c>
      <c r="H86" s="5">
        <v>71419</v>
      </c>
      <c r="I86" s="5">
        <v>2884</v>
      </c>
      <c r="J86" s="6">
        <v>11.250299999999999</v>
      </c>
    </row>
    <row r="87" spans="1:10" hidden="1" x14ac:dyDescent="0.2">
      <c r="A87" s="4">
        <v>79</v>
      </c>
      <c r="B87" s="5">
        <v>60591</v>
      </c>
      <c r="C87" s="5">
        <v>4403</v>
      </c>
      <c r="D87" s="6">
        <v>9.3371999999999993</v>
      </c>
      <c r="E87" s="5">
        <v>78559</v>
      </c>
      <c r="F87" s="5">
        <v>2403</v>
      </c>
      <c r="G87" s="6">
        <v>11.566800000000001</v>
      </c>
      <c r="H87" s="5">
        <v>69359</v>
      </c>
      <c r="I87" s="5">
        <v>3297</v>
      </c>
      <c r="J87" s="6">
        <v>10.5695</v>
      </c>
    </row>
    <row r="88" spans="1:10" hidden="1" x14ac:dyDescent="0.2">
      <c r="A88" s="4">
        <v>80</v>
      </c>
      <c r="B88" s="5">
        <v>57923</v>
      </c>
      <c r="C88" s="5">
        <v>4889</v>
      </c>
      <c r="D88" s="6">
        <v>8.7440999999999995</v>
      </c>
      <c r="E88" s="5">
        <v>76671</v>
      </c>
      <c r="F88" s="5">
        <v>2773</v>
      </c>
      <c r="G88" s="6">
        <v>10.8393</v>
      </c>
      <c r="H88" s="5">
        <v>67072</v>
      </c>
      <c r="I88" s="5">
        <v>3709</v>
      </c>
      <c r="J88" s="6">
        <v>9.9129000000000005</v>
      </c>
    </row>
    <row r="89" spans="1:10" hidden="1" x14ac:dyDescent="0.2">
      <c r="A89" s="4">
        <v>81</v>
      </c>
      <c r="B89" s="5">
        <v>55091</v>
      </c>
      <c r="C89" s="5">
        <v>5514</v>
      </c>
      <c r="D89" s="6">
        <v>8.1679999999999993</v>
      </c>
      <c r="E89" s="5">
        <v>74545</v>
      </c>
      <c r="F89" s="5">
        <v>3195</v>
      </c>
      <c r="G89" s="6">
        <v>10.1342</v>
      </c>
      <c r="H89" s="5">
        <v>64585</v>
      </c>
      <c r="I89" s="5">
        <v>4208</v>
      </c>
      <c r="J89" s="6">
        <v>9.2754999999999992</v>
      </c>
    </row>
    <row r="90" spans="1:10" hidden="1" x14ac:dyDescent="0.2">
      <c r="A90" s="4">
        <v>82</v>
      </c>
      <c r="B90" s="5">
        <v>52053</v>
      </c>
      <c r="C90" s="5">
        <v>6212</v>
      </c>
      <c r="D90" s="6">
        <v>7.6154000000000002</v>
      </c>
      <c r="E90" s="5">
        <v>72164</v>
      </c>
      <c r="F90" s="5">
        <v>3664</v>
      </c>
      <c r="G90" s="6">
        <v>9.4520999999999997</v>
      </c>
      <c r="H90" s="5">
        <v>61867</v>
      </c>
      <c r="I90" s="5">
        <v>4761</v>
      </c>
      <c r="J90" s="6">
        <v>8.6608999999999998</v>
      </c>
    </row>
    <row r="91" spans="1:10" hidden="1" x14ac:dyDescent="0.2">
      <c r="A91" s="4">
        <v>83</v>
      </c>
      <c r="B91" s="5">
        <v>48820</v>
      </c>
      <c r="C91" s="5">
        <v>7031</v>
      </c>
      <c r="D91" s="6">
        <v>7.0867000000000004</v>
      </c>
      <c r="E91" s="5">
        <v>69520</v>
      </c>
      <c r="F91" s="5">
        <v>4272</v>
      </c>
      <c r="G91" s="6">
        <v>8.7926000000000002</v>
      </c>
      <c r="H91" s="5">
        <v>58921</v>
      </c>
      <c r="I91" s="5">
        <v>5443</v>
      </c>
      <c r="J91" s="6">
        <v>8.0688999999999993</v>
      </c>
    </row>
    <row r="92" spans="1:10" hidden="1" x14ac:dyDescent="0.2">
      <c r="A92" s="4">
        <v>84</v>
      </c>
      <c r="B92" s="5">
        <v>45387</v>
      </c>
      <c r="C92" s="5">
        <v>7909</v>
      </c>
      <c r="D92" s="6">
        <v>6.5848000000000004</v>
      </c>
      <c r="E92" s="5">
        <v>66549</v>
      </c>
      <c r="F92" s="5">
        <v>4942</v>
      </c>
      <c r="G92" s="6">
        <v>8.1626999999999992</v>
      </c>
      <c r="H92" s="5">
        <v>55714</v>
      </c>
      <c r="I92" s="5">
        <v>6180</v>
      </c>
      <c r="J92" s="6">
        <v>7.5045999999999999</v>
      </c>
    </row>
    <row r="93" spans="1:10" hidden="1" x14ac:dyDescent="0.2">
      <c r="A93" s="4">
        <v>85</v>
      </c>
      <c r="B93" s="5">
        <v>41798</v>
      </c>
      <c r="C93" s="5">
        <v>8951</v>
      </c>
      <c r="D93" s="6">
        <v>6.1074000000000002</v>
      </c>
      <c r="E93" s="5">
        <v>63260</v>
      </c>
      <c r="F93" s="5">
        <v>5774</v>
      </c>
      <c r="G93" s="6">
        <v>7.5610999999999997</v>
      </c>
      <c r="H93" s="5">
        <v>52271</v>
      </c>
      <c r="I93" s="5">
        <v>7075</v>
      </c>
      <c r="J93" s="6">
        <v>6.9659000000000004</v>
      </c>
    </row>
    <row r="94" spans="1:10" hidden="1" x14ac:dyDescent="0.2">
      <c r="A94" s="4">
        <v>86</v>
      </c>
      <c r="B94" s="5">
        <v>38056</v>
      </c>
      <c r="C94" s="5">
        <v>10100</v>
      </c>
      <c r="D94" s="6">
        <v>5.6586999999999996</v>
      </c>
      <c r="E94" s="5">
        <v>59608</v>
      </c>
      <c r="F94" s="5">
        <v>6684</v>
      </c>
      <c r="G94" s="6">
        <v>6.9938000000000002</v>
      </c>
      <c r="H94" s="5">
        <v>48573</v>
      </c>
      <c r="I94" s="5">
        <v>8054</v>
      </c>
      <c r="J94" s="6">
        <v>6.4581999999999997</v>
      </c>
    </row>
    <row r="95" spans="1:10" hidden="1" x14ac:dyDescent="0.2">
      <c r="A95" s="4">
        <v>87</v>
      </c>
      <c r="B95" s="5">
        <v>34213</v>
      </c>
      <c r="C95" s="5">
        <v>11356</v>
      </c>
      <c r="D95" s="6">
        <v>5.2382</v>
      </c>
      <c r="E95" s="5">
        <v>55624</v>
      </c>
      <c r="F95" s="5">
        <v>7616</v>
      </c>
      <c r="G95" s="6">
        <v>6.4588999999999999</v>
      </c>
      <c r="H95" s="5">
        <v>44661</v>
      </c>
      <c r="I95" s="5">
        <v>9083</v>
      </c>
      <c r="J95" s="6">
        <v>5.9801000000000002</v>
      </c>
    </row>
    <row r="96" spans="1:10" hidden="1" x14ac:dyDescent="0.2">
      <c r="A96" s="4">
        <v>88</v>
      </c>
      <c r="B96" s="5">
        <v>30327</v>
      </c>
      <c r="C96" s="5">
        <v>12755</v>
      </c>
      <c r="D96" s="6">
        <v>4.8452000000000002</v>
      </c>
      <c r="E96" s="5">
        <v>51387</v>
      </c>
      <c r="F96" s="5">
        <v>8747</v>
      </c>
      <c r="G96" s="6">
        <v>5.9500999999999999</v>
      </c>
      <c r="H96" s="5">
        <v>40605</v>
      </c>
      <c r="I96" s="5">
        <v>10280</v>
      </c>
      <c r="J96" s="6">
        <v>5.5275999999999996</v>
      </c>
    </row>
    <row r="97" spans="1:10" hidden="1" x14ac:dyDescent="0.2">
      <c r="A97" s="4">
        <v>89</v>
      </c>
      <c r="B97" s="5">
        <v>26459</v>
      </c>
      <c r="C97" s="5">
        <v>14198</v>
      </c>
      <c r="D97" s="6">
        <v>4.4805000000000001</v>
      </c>
      <c r="E97" s="5">
        <v>46892</v>
      </c>
      <c r="F97" s="5">
        <v>10085</v>
      </c>
      <c r="G97" s="6">
        <v>5.4725999999999999</v>
      </c>
      <c r="H97" s="5">
        <v>36431</v>
      </c>
      <c r="I97" s="5">
        <v>11614</v>
      </c>
      <c r="J97" s="6">
        <v>5.1036999999999999</v>
      </c>
    </row>
    <row r="98" spans="1:10" hidden="1" x14ac:dyDescent="0.2">
      <c r="A98" s="4">
        <v>90</v>
      </c>
      <c r="B98" s="5">
        <v>22703</v>
      </c>
      <c r="C98" s="5">
        <v>16024</v>
      </c>
      <c r="D98" s="6">
        <v>4.1391999999999998</v>
      </c>
      <c r="E98" s="5">
        <v>42163</v>
      </c>
      <c r="F98" s="5">
        <v>11562</v>
      </c>
      <c r="G98" s="6">
        <v>5.0303000000000004</v>
      </c>
      <c r="H98" s="5">
        <v>32199</v>
      </c>
      <c r="I98" s="5">
        <v>13173</v>
      </c>
      <c r="J98" s="6">
        <v>4.7085999999999997</v>
      </c>
    </row>
    <row r="99" spans="1:10" hidden="1" x14ac:dyDescent="0.2">
      <c r="A99" s="4">
        <v>91</v>
      </c>
      <c r="B99" s="5">
        <v>19065</v>
      </c>
      <c r="C99" s="5">
        <v>17834</v>
      </c>
      <c r="D99" s="6">
        <v>3.8334999999999999</v>
      </c>
      <c r="E99" s="5">
        <v>37288</v>
      </c>
      <c r="F99" s="5">
        <v>13236</v>
      </c>
      <c r="G99" s="6">
        <v>4.6226000000000003</v>
      </c>
      <c r="H99" s="5">
        <v>27958</v>
      </c>
      <c r="I99" s="5">
        <v>14842</v>
      </c>
      <c r="J99" s="6">
        <v>4.3471000000000002</v>
      </c>
    </row>
    <row r="100" spans="1:10" hidden="1" x14ac:dyDescent="0.2">
      <c r="A100" s="4">
        <v>92</v>
      </c>
      <c r="B100" s="5">
        <v>15665</v>
      </c>
      <c r="C100" s="5">
        <v>19563</v>
      </c>
      <c r="D100" s="6">
        <v>3.5571000000000002</v>
      </c>
      <c r="E100" s="5">
        <v>32353</v>
      </c>
      <c r="F100" s="5">
        <v>15072</v>
      </c>
      <c r="G100" s="6">
        <v>4.2515999999999998</v>
      </c>
      <c r="H100" s="5">
        <v>23808</v>
      </c>
      <c r="I100" s="5">
        <v>16584</v>
      </c>
      <c r="J100" s="6">
        <v>4.0175999999999998</v>
      </c>
    </row>
    <row r="101" spans="1:10" hidden="1" x14ac:dyDescent="0.2">
      <c r="A101" s="4">
        <v>93</v>
      </c>
      <c r="B101" s="5">
        <v>12600</v>
      </c>
      <c r="C101" s="5">
        <v>21640</v>
      </c>
      <c r="D101" s="6">
        <v>3.3006000000000002</v>
      </c>
      <c r="E101" s="5">
        <v>27476</v>
      </c>
      <c r="F101" s="5">
        <v>16935</v>
      </c>
      <c r="G101" s="6">
        <v>3.9173</v>
      </c>
      <c r="H101" s="5">
        <v>19860</v>
      </c>
      <c r="I101" s="5">
        <v>18464</v>
      </c>
      <c r="J101" s="6">
        <v>3.7170000000000001</v>
      </c>
    </row>
    <row r="102" spans="1:10" hidden="1" x14ac:dyDescent="0.2">
      <c r="A102" s="4">
        <v>94</v>
      </c>
      <c r="B102" s="5">
        <v>9874</v>
      </c>
      <c r="C102" s="5">
        <v>23596</v>
      </c>
      <c r="D102" s="6">
        <v>3.0739999999999998</v>
      </c>
      <c r="E102" s="5">
        <v>22823</v>
      </c>
      <c r="F102" s="5">
        <v>18639</v>
      </c>
      <c r="G102" s="6">
        <v>3.6139999999999999</v>
      </c>
      <c r="H102" s="5">
        <v>16193</v>
      </c>
      <c r="I102" s="5">
        <v>20186</v>
      </c>
      <c r="J102" s="6">
        <v>3.4455</v>
      </c>
    </row>
    <row r="103" spans="1:10" hidden="1" x14ac:dyDescent="0.2">
      <c r="A103" s="4">
        <v>95</v>
      </c>
      <c r="B103" s="5">
        <v>7544</v>
      </c>
      <c r="C103" s="5">
        <v>25482</v>
      </c>
      <c r="D103" s="6">
        <v>2.8689</v>
      </c>
      <c r="E103" s="5">
        <v>18569</v>
      </c>
      <c r="F103" s="5">
        <v>20582</v>
      </c>
      <c r="G103" s="6">
        <v>3.3273999999999999</v>
      </c>
      <c r="H103" s="5">
        <v>12924</v>
      </c>
      <c r="I103" s="5">
        <v>22046</v>
      </c>
      <c r="J103" s="6">
        <v>3.1903999999999999</v>
      </c>
    </row>
    <row r="104" spans="1:10" hidden="1" x14ac:dyDescent="0.2">
      <c r="A104" s="4">
        <v>96</v>
      </c>
      <c r="B104" s="5">
        <v>5622</v>
      </c>
      <c r="C104" s="5">
        <v>28104</v>
      </c>
      <c r="D104" s="6">
        <v>2.6789999999999998</v>
      </c>
      <c r="E104" s="5">
        <v>14747</v>
      </c>
      <c r="F104" s="5">
        <v>23331</v>
      </c>
      <c r="G104" s="6">
        <v>3.0602</v>
      </c>
      <c r="H104" s="5">
        <v>10075</v>
      </c>
      <c r="I104" s="5">
        <v>24695</v>
      </c>
      <c r="J104" s="6">
        <v>2.9512999999999998</v>
      </c>
    </row>
    <row r="105" spans="1:10" hidden="1" x14ac:dyDescent="0.2">
      <c r="A105" s="4">
        <v>97</v>
      </c>
      <c r="B105" s="5">
        <v>4042</v>
      </c>
      <c r="C105" s="5">
        <v>30387</v>
      </c>
      <c r="D105" s="6">
        <v>2.5308000000000002</v>
      </c>
      <c r="E105" s="5">
        <v>11307</v>
      </c>
      <c r="F105" s="5">
        <v>25594</v>
      </c>
      <c r="G105" s="6">
        <v>2.8393000000000002</v>
      </c>
      <c r="H105" s="5">
        <v>7587</v>
      </c>
      <c r="I105" s="5">
        <v>26902</v>
      </c>
      <c r="J105" s="6">
        <v>2.7551999999999999</v>
      </c>
    </row>
    <row r="106" spans="1:10" hidden="1" x14ac:dyDescent="0.2">
      <c r="A106" s="4">
        <v>98</v>
      </c>
      <c r="B106" s="5">
        <v>2813</v>
      </c>
      <c r="C106" s="5">
        <v>32197</v>
      </c>
      <c r="D106" s="6">
        <v>2.4173</v>
      </c>
      <c r="E106" s="5">
        <v>8413</v>
      </c>
      <c r="F106" s="5">
        <v>27734</v>
      </c>
      <c r="G106" s="6">
        <v>2.6440000000000001</v>
      </c>
      <c r="H106" s="5">
        <v>5546</v>
      </c>
      <c r="I106" s="5">
        <v>28893</v>
      </c>
      <c r="J106" s="6">
        <v>2.5851000000000002</v>
      </c>
    </row>
    <row r="107" spans="1:10" hidden="1" x14ac:dyDescent="0.2">
      <c r="A107" s="7">
        <v>99</v>
      </c>
      <c r="B107" s="8">
        <v>1908</v>
      </c>
      <c r="C107" s="8">
        <v>34216</v>
      </c>
      <c r="D107" s="9">
        <v>2.3277999999999999</v>
      </c>
      <c r="E107" s="8">
        <v>6080</v>
      </c>
      <c r="F107" s="8">
        <v>29977</v>
      </c>
      <c r="G107" s="9">
        <v>2.4668000000000001</v>
      </c>
      <c r="H107" s="8">
        <v>3944</v>
      </c>
      <c r="I107" s="8">
        <v>31027</v>
      </c>
      <c r="J107" s="9">
        <v>2.4323999999999999</v>
      </c>
    </row>
    <row r="108" spans="1:10" x14ac:dyDescent="0.2">
      <c r="A108" s="47" t="s">
        <v>12</v>
      </c>
    </row>
    <row r="109" spans="1:10" x14ac:dyDescent="0.2">
      <c r="A109" s="29" t="s">
        <v>78</v>
      </c>
    </row>
  </sheetData>
  <sheetProtection algorithmName="SHA-512" hashValue="mszkyfmDpnUbZi7Ac8ixBXJ23G051aGDSPLQioQQpyhrNex/+UVahX0zli6EK0ZIuwn50spkwgAA4DNVR0A1ew==" saltValue="Ea4tYR2PcL9fpDZ+1Oo6ng==" spinCount="100000" sheet="1" objects="1" scenarios="1"/>
  <mergeCells count="5">
    <mergeCell ref="L1:M5"/>
    <mergeCell ref="B6:D6"/>
    <mergeCell ref="E6:G6"/>
    <mergeCell ref="H6:J6"/>
    <mergeCell ref="L6:M6"/>
  </mergeCells>
  <hyperlinks>
    <hyperlink ref="A108" r:id="rId1"/>
  </hyperlinks>
  <printOptions horizontalCentered="1" verticalCentered="1"/>
  <pageMargins left="0.19685039370078741" right="0.19685039370078741" top="0.39370078740157483" bottom="0.19685039370078741" header="0.19685039370078741" footer="0"/>
  <pageSetup paperSize="9" scale="86" orientation="portrait" r:id="rId2"/>
  <headerFooter>
    <oddHeader>&amp;L&amp;"Times,Normal"&amp;10&amp;F-&amp;A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Provision</vt:lpstr>
      <vt:lpstr>Table</vt:lpstr>
      <vt:lpstr>Provision!Zone_d_impression</vt:lpstr>
      <vt:lpstr>Table!Zone_d_impression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 Giami</cp:lastModifiedBy>
  <cp:lastPrinted>2015-02-28T14:10:37Z</cp:lastPrinted>
  <dcterms:created xsi:type="dcterms:W3CDTF">2015-02-13T12:04:17Z</dcterms:created>
  <dcterms:modified xsi:type="dcterms:W3CDTF">2016-12-29T16:52:24Z</dcterms:modified>
</cp:coreProperties>
</file>