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420" tabRatio="541" activeTab="0"/>
  </bookViews>
  <sheets>
    <sheet name="Bulletin" sheetId="1" r:id="rId1"/>
    <sheet name="Cotisations" sheetId="2" r:id="rId2"/>
  </sheets>
  <definedNames>
    <definedName name="_xlnm.Print_Area" localSheetId="0">'Bulletin'!$A$1:$I$76</definedName>
    <definedName name="_xlnm.Print_Area" localSheetId="1">'Cotisations'!$A$1:$D$43</definedName>
  </definedNames>
  <calcPr fullCalcOnLoad="1"/>
</workbook>
</file>

<file path=xl/comments1.xml><?xml version="1.0" encoding="utf-8"?>
<comments xmlns="http://schemas.openxmlformats.org/spreadsheetml/2006/main">
  <authors>
    <author>Philippe</author>
  </authors>
  <commentList>
    <comment ref="D9" authorId="0">
      <text>
        <r>
          <rPr>
            <b/>
            <sz val="8"/>
            <rFont val="Tahoma"/>
            <family val="0"/>
          </rPr>
          <t>Inscrire cadre si tel est le cas</t>
        </r>
      </text>
    </comment>
    <comment ref="H34" authorId="0">
      <text>
        <r>
          <rPr>
            <b/>
            <sz val="8"/>
            <rFont val="Tahoma"/>
            <family val="0"/>
          </rPr>
          <t>Seulement pour les entreprises de plus de 20 salariés</t>
        </r>
      </text>
    </comment>
    <comment ref="H45" authorId="0">
      <text>
        <r>
          <rPr>
            <b/>
            <sz val="8"/>
            <rFont val="Tahoma"/>
            <family val="0"/>
          </rPr>
          <t>Seulement si cette assurance n'est pas comprise dans le contrat de prévoyance</t>
        </r>
      </text>
    </comment>
    <comment ref="H51" authorId="0">
      <text>
        <r>
          <rPr>
            <b/>
            <sz val="8"/>
            <rFont val="Tahoma"/>
            <family val="0"/>
          </rPr>
          <t>- 0,55 % si &lt; 10 salariés
- 1,05 % de 10 à 20 salariés
- 1,60 % si plus de 20 salariés ou 2 % si entreprise de travail temporaire</t>
        </r>
      </text>
    </comment>
    <comment ref="H52" authorId="0">
      <text>
        <r>
          <rPr>
            <b/>
            <sz val="8"/>
            <rFont val="Tahoma"/>
            <family val="0"/>
          </rPr>
          <t>0,45 % si plus de 20 salariés</t>
        </r>
      </text>
    </comment>
    <comment ref="E46" authorId="0">
      <text>
        <r>
          <rPr>
            <b/>
            <sz val="8"/>
            <rFont val="Tahoma"/>
            <family val="0"/>
          </rPr>
          <t>taux fonction de chaque contrat</t>
        </r>
      </text>
    </comment>
    <comment ref="E47" authorId="0">
      <text>
        <r>
          <rPr>
            <b/>
            <sz val="8"/>
            <rFont val="Tahoma"/>
            <family val="0"/>
          </rPr>
          <t>taux fonction de chaque contrat</t>
        </r>
      </text>
    </comment>
    <comment ref="H46" authorId="0">
      <text>
        <r>
          <rPr>
            <b/>
            <sz val="8"/>
            <rFont val="Tahoma"/>
            <family val="0"/>
          </rPr>
          <t>taux fonction de chaque contrat</t>
        </r>
      </text>
    </comment>
    <comment ref="H47" authorId="0">
      <text>
        <r>
          <rPr>
            <b/>
            <sz val="8"/>
            <rFont val="Tahoma"/>
            <family val="0"/>
          </rPr>
          <t>taux fonction de chaque contrat</t>
        </r>
      </text>
    </comment>
    <comment ref="H32" authorId="0">
      <text>
        <r>
          <rPr>
            <b/>
            <sz val="8"/>
            <rFont val="Tahoma"/>
            <family val="0"/>
          </rPr>
          <t>Taux de l'entreprise à saisir</t>
        </r>
      </text>
    </comment>
    <comment ref="H48" authorId="0">
      <text>
        <r>
          <rPr>
            <b/>
            <sz val="8"/>
            <rFont val="Tahoma"/>
            <family val="0"/>
          </rPr>
          <t>Selon modalités de l'entreprise</t>
        </r>
      </text>
    </comment>
    <comment ref="D48" authorId="0">
      <text>
        <r>
          <rPr>
            <b/>
            <sz val="8"/>
            <rFont val="Tahoma"/>
            <family val="0"/>
          </rPr>
          <t>Selon modalités de l'entreprise</t>
        </r>
      </text>
    </comment>
    <comment ref="E48" authorId="0">
      <text>
        <r>
          <rPr>
            <b/>
            <sz val="8"/>
            <rFont val="Tahoma"/>
            <family val="0"/>
          </rPr>
          <t>Selon modalités de l'entreprise</t>
        </r>
      </text>
    </comment>
    <comment ref="D54" authorId="0">
      <text>
        <r>
          <rPr>
            <b/>
            <sz val="8"/>
            <rFont val="Tahoma"/>
            <family val="0"/>
          </rPr>
          <t>Selon modalités de l'entreprise</t>
        </r>
      </text>
    </comment>
    <comment ref="E54" authorId="0">
      <text>
        <r>
          <rPr>
            <b/>
            <sz val="8"/>
            <rFont val="Tahoma"/>
            <family val="0"/>
          </rPr>
          <t>Selon modalités de l'entreprise</t>
        </r>
      </text>
    </comment>
    <comment ref="H49" authorId="0">
      <text>
        <r>
          <rPr>
            <b/>
            <sz val="8"/>
            <rFont val="Tahoma"/>
            <family val="0"/>
          </rPr>
          <t>8 %, si plus de 9 salariés</t>
        </r>
      </text>
    </comment>
    <comment ref="E55" authorId="0">
      <text>
        <r>
          <rPr>
            <b/>
            <sz val="8"/>
            <rFont val="Tahoma"/>
            <family val="0"/>
          </rPr>
          <t>Selon modalités de l'entreprise</t>
        </r>
      </text>
    </comment>
    <comment ref="H50" authorId="0">
      <text>
        <r>
          <rPr>
            <b/>
            <sz val="8"/>
            <rFont val="Tahoma"/>
            <family val="0"/>
          </rPr>
          <t>0,50% ou 0,20% Alsace-Moselle (+0,18% de contribution additionnelle)</t>
        </r>
      </text>
    </comment>
  </commentList>
</comments>
</file>

<file path=xl/sharedStrings.xml><?xml version="1.0" encoding="utf-8"?>
<sst xmlns="http://schemas.openxmlformats.org/spreadsheetml/2006/main" count="213" uniqueCount="153">
  <si>
    <t>au :</t>
  </si>
  <si>
    <t>date paie :</t>
  </si>
  <si>
    <t>Matricule :</t>
  </si>
  <si>
    <t>Niveau :</t>
  </si>
  <si>
    <t>Ancienneté</t>
  </si>
  <si>
    <t>Horaire</t>
  </si>
  <si>
    <t>N° siret :</t>
  </si>
  <si>
    <t>Code APE :</t>
  </si>
  <si>
    <t>Convention collective :</t>
  </si>
  <si>
    <t>Catégorie :</t>
  </si>
  <si>
    <t>Désignation</t>
  </si>
  <si>
    <t>Base</t>
  </si>
  <si>
    <t>Part Salariale</t>
  </si>
  <si>
    <t>Part patronale</t>
  </si>
  <si>
    <t>taux</t>
  </si>
  <si>
    <t>gain</t>
  </si>
  <si>
    <t>retenue</t>
  </si>
  <si>
    <t>C.S.G. non déduc. + C.R.D.S.</t>
  </si>
  <si>
    <t>C.S.G. déductible</t>
  </si>
  <si>
    <t>URSSAF ALLOC. FAMILIALES</t>
  </si>
  <si>
    <t>URSSAF ACCIDENT DU TRAVAIL</t>
  </si>
  <si>
    <t>PREVOYANCE TA</t>
  </si>
  <si>
    <t>PREVOYANCE TB</t>
  </si>
  <si>
    <t>Montants</t>
  </si>
  <si>
    <t>de la période</t>
  </si>
  <si>
    <t>de l'année</t>
  </si>
  <si>
    <t>Congés</t>
  </si>
  <si>
    <t>heures trav.</t>
  </si>
  <si>
    <t>Net à payer :</t>
  </si>
  <si>
    <t>Acquis dans l'année</t>
  </si>
  <si>
    <t>salaire brut</t>
  </si>
  <si>
    <t>Reste à prendre :</t>
  </si>
  <si>
    <t>ch.salariales</t>
  </si>
  <si>
    <t>ch.patronales</t>
  </si>
  <si>
    <t>Règlement :</t>
  </si>
  <si>
    <t>du :</t>
  </si>
  <si>
    <t>net imposable</t>
  </si>
  <si>
    <t>URSSAF</t>
  </si>
  <si>
    <t>cotisations versées à :</t>
  </si>
  <si>
    <t>N°</t>
  </si>
  <si>
    <t>SALAIRE MENSUEL</t>
  </si>
  <si>
    <t xml:space="preserve">ASSEDIC CHOMAGE </t>
  </si>
  <si>
    <t>ASSEDIC FNGS</t>
  </si>
  <si>
    <t>AGFF TA</t>
  </si>
  <si>
    <t>CET</t>
  </si>
  <si>
    <t>APEC TB</t>
  </si>
  <si>
    <t>AGFF TB</t>
  </si>
  <si>
    <t>CARTE ORANGE</t>
  </si>
  <si>
    <t>Taxe d'apprentissage</t>
  </si>
  <si>
    <t xml:space="preserve">commentaires : </t>
  </si>
  <si>
    <t>…………………….</t>
  </si>
  <si>
    <t>EMPLOYEUR</t>
  </si>
  <si>
    <t>ADRESSE</t>
  </si>
  <si>
    <t>EMPLOYE</t>
  </si>
  <si>
    <t>cadre</t>
  </si>
  <si>
    <t>Libre</t>
  </si>
  <si>
    <t>………………………..</t>
  </si>
  <si>
    <t>……………………….</t>
  </si>
  <si>
    <t>…………………………</t>
  </si>
  <si>
    <t>outil mis à disposition de tous sur "www.cabinet-comptes.com" : ne pas nous en reprocher votre usage…</t>
  </si>
  <si>
    <t xml:space="preserve"> 44bis, rue Pasquier - 75008 Paris • téléphone : 01.42.93.35.25 • télécopie : 01.42.93.35.28 • mél : courrier@cabinet-comptes.com ; site : www.cabinet-comptes.com • </t>
  </si>
  <si>
    <t>PRENOM ET NOM</t>
  </si>
  <si>
    <t>… mois</t>
  </si>
  <si>
    <t>Emploi :</t>
  </si>
  <si>
    <t xml:space="preserve">n° S.S. </t>
  </si>
  <si>
    <t>Indice :</t>
  </si>
  <si>
    <t>Coefficient :</t>
  </si>
  <si>
    <t>CCN …………………………………….</t>
  </si>
  <si>
    <t xml:space="preserve">Période </t>
  </si>
  <si>
    <t>s.a.r.l. au capital de 45.000 €, d’expertise comptable et de commissariat aux comptes • région Paris et Île-de-France • R.C.S. de Paris • S.I.R.E.N. : 394.245.443 •</t>
  </si>
  <si>
    <t>…………………..</t>
  </si>
  <si>
    <t>Tr. A</t>
  </si>
  <si>
    <t>Tr. B</t>
  </si>
  <si>
    <t>Tr. C</t>
  </si>
  <si>
    <t>Nature</t>
  </si>
  <si>
    <t>Assiette</t>
  </si>
  <si>
    <t>Part salariale</t>
  </si>
  <si>
    <t>CSG non déductible</t>
  </si>
  <si>
    <t>-</t>
  </si>
  <si>
    <t>CSG déductible</t>
  </si>
  <si>
    <t>CRDS</t>
  </si>
  <si>
    <t>Assurance maladie</t>
  </si>
  <si>
    <t>salaire total</t>
  </si>
  <si>
    <t>0,75% ou</t>
  </si>
  <si>
    <t>Vieillesse plafonnée</t>
  </si>
  <si>
    <t>plafond de sécurité sociale</t>
  </si>
  <si>
    <t>Vieillesse déplafonnée</t>
  </si>
  <si>
    <t>Allocations familiales</t>
  </si>
  <si>
    <t>Accident du travail</t>
  </si>
  <si>
    <t>taux variable</t>
  </si>
  <si>
    <t>Prévoyance (entreprise 10 salariés et plus)</t>
  </si>
  <si>
    <t>FNAL tout employeur</t>
  </si>
  <si>
    <t>Assurance chômage</t>
  </si>
  <si>
    <t>AGS (FNGS)</t>
  </si>
  <si>
    <t>ARRCO tranche 1/A</t>
  </si>
  <si>
    <t>Salariés non-cadres</t>
  </si>
  <si>
    <t>tranche 1/A (AGFF) </t>
  </si>
  <si>
    <t>ARRCO tranche 2</t>
  </si>
  <si>
    <t>tranche 2 (AGFF)</t>
  </si>
  <si>
    <t>ARRCO tranche A</t>
  </si>
  <si>
    <t>Salariés cadres</t>
  </si>
  <si>
    <t>tranche A (AGFF)</t>
  </si>
  <si>
    <t>AGIRC et GMP tranche B</t>
  </si>
  <si>
    <t>tranche B (AGFF)</t>
  </si>
  <si>
    <t>tranche C (AGIRC)</t>
  </si>
  <si>
    <t>tranche A+B+C</t>
  </si>
  <si>
    <t>APEC (versée à l'Agirc)</t>
  </si>
  <si>
    <t>tranche B</t>
  </si>
  <si>
    <t>Assurance décès cadres</t>
  </si>
  <si>
    <t>tranche A</t>
  </si>
  <si>
    <t>Effort à la construction (entreprise 20 salariés et plus)</t>
  </si>
  <si>
    <t>Formation professionnelle (entreprise de 20 salariés et plus)</t>
  </si>
  <si>
    <t>Formation professionnelle (entreprise de moins de 10 salariés)</t>
  </si>
  <si>
    <t>Taxe sur les salaries (pour ceux non-assujettis à la TVA)</t>
  </si>
  <si>
    <t>URSSAF MALADIE</t>
  </si>
  <si>
    <t>URSSAF VIEILLESSE TA</t>
  </si>
  <si>
    <t>URSSAF VIEILLESSE TOTAL</t>
  </si>
  <si>
    <t>FNAL TA</t>
  </si>
  <si>
    <t>FNAL TOTAL</t>
  </si>
  <si>
    <t>ARRCO TA</t>
  </si>
  <si>
    <t>ARRCO TB</t>
  </si>
  <si>
    <t>AGIRC TB</t>
  </si>
  <si>
    <t>AGIRC TC</t>
  </si>
  <si>
    <t>FNAL (plus de 20 salariés)</t>
  </si>
  <si>
    <t>CSAPAH</t>
  </si>
  <si>
    <t>Versement de transport (le cas échéant)</t>
  </si>
  <si>
    <t>contribution patronale</t>
  </si>
  <si>
    <t>tranche A + B</t>
  </si>
  <si>
    <t>97% du salaire brut (*1)</t>
  </si>
  <si>
    <t>2,55% (*3)</t>
  </si>
  <si>
    <t>(*1) : salaire brut majoré des contributions patronales de retraite supplémentaire et de prévoyance complémentaire, puis diminué de 3% pour frais professionnels</t>
  </si>
  <si>
    <t>(*2) : taux minimum de cotisation (20,30%) sur la tranche C ou taux en tranche B (répartition libre entre la part patronale et salariale)</t>
  </si>
  <si>
    <t>(*3) : en Alsace-Moselle, Haut et Bas-Rhin (+1,80%)</t>
  </si>
  <si>
    <t>CET (contributiont temporaire versée à l'Agirc)</t>
  </si>
  <si>
    <t>Formation professionnelle (entreprise de 10 à - 20 salariés)</t>
  </si>
  <si>
    <t>ASSURANCE DECES CADRE TA</t>
  </si>
  <si>
    <t>TAXE D'APPRENTISSAGE</t>
  </si>
  <si>
    <t>FORMATION PROFESSIONNELLE</t>
  </si>
  <si>
    <t>EFFORT DE CONSTRUCTION</t>
  </si>
  <si>
    <t>Pour vous aider à faire valoir vos droits, conservez ce bulletin de paie sans limitation de durée</t>
  </si>
  <si>
    <t>Charges sur salaire au 1er janvier 2007</t>
  </si>
  <si>
    <t>20,3% à répartir</t>
  </si>
  <si>
    <t>TAXE PREVOYANCE</t>
  </si>
  <si>
    <t>Total cotisations</t>
  </si>
  <si>
    <t>Total brut</t>
  </si>
  <si>
    <t>Congés pris :</t>
  </si>
  <si>
    <t>&gt; 1191 €</t>
  </si>
  <si>
    <t>entre 596 € et 1.191 €</t>
  </si>
  <si>
    <t>0,50% ou 0,20% Alsace-Moselle (+0,18% de contrib. add.)</t>
  </si>
  <si>
    <t xml:space="preserve"> 1,60% ou 2% (entreprise de travail temporaire)</t>
  </si>
  <si>
    <t>TICKETS RESTAURANT</t>
  </si>
  <si>
    <t>MUTUELLE</t>
  </si>
  <si>
    <t>BULLETIN DE PAIE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</si>
</sst>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#.###"/>
    <numFmt numFmtId="181" formatCode="0.000%"/>
    <numFmt numFmtId="182" formatCode="0.000"/>
    <numFmt numFmtId="183" formatCode="0.0"/>
    <numFmt numFmtId="184" formatCode="_-* #,##0.000\ _F_-;\-* #,##0.000\ _F_-;_-* &quot;-&quot;??\ _F_-;_-@_-"/>
    <numFmt numFmtId="185" formatCode="_-* #,##0.0000\ _F_-;\-* #,##0.0000\ _F_-;_-* &quot;-&quot;??\ _F_-;_-@_-"/>
    <numFmt numFmtId="186" formatCode="0.00000"/>
    <numFmt numFmtId="187" formatCode="0.0000"/>
    <numFmt numFmtId="188" formatCode="dd/mm/yy"/>
    <numFmt numFmtId="189" formatCode="#,##0.000"/>
    <numFmt numFmtId="190" formatCode="&quot;Vrai&quot;;&quot;Vrai&quot;;&quot;Faux&quot;"/>
    <numFmt numFmtId="191" formatCode="&quot;Actif&quot;;&quot;Actif&quot;;&quot;Inactif&quot;"/>
    <numFmt numFmtId="192" formatCode="0.0%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"/>
      <family val="1"/>
    </font>
    <font>
      <b/>
      <sz val="10"/>
      <color indexed="9"/>
      <name val="Times"/>
      <family val="1"/>
    </font>
    <font>
      <b/>
      <sz val="10"/>
      <name val="Times"/>
      <family val="1"/>
    </font>
    <font>
      <sz val="12"/>
      <name val="Times"/>
      <family val="1"/>
    </font>
    <font>
      <sz val="12"/>
      <color indexed="63"/>
      <name val="Times"/>
      <family val="1"/>
    </font>
    <font>
      <b/>
      <sz val="16"/>
      <name val="Times"/>
      <family val="1"/>
    </font>
    <font>
      <sz val="8"/>
      <name val="Arial"/>
      <family val="0"/>
    </font>
    <font>
      <b/>
      <sz val="8"/>
      <name val="Tahoma"/>
      <family val="0"/>
    </font>
    <font>
      <sz val="8"/>
      <name val="Times"/>
      <family val="1"/>
    </font>
    <font>
      <b/>
      <sz val="14"/>
      <color indexed="8"/>
      <name val="Times"/>
      <family val="1"/>
    </font>
    <font>
      <sz val="9"/>
      <name val="Times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4" fontId="7" fillId="0" borderId="0" xfId="0" applyNumberFormat="1" applyFont="1" applyFill="1" applyAlignment="1" applyProtection="1">
      <alignment vertical="center"/>
      <protection hidden="1"/>
    </xf>
    <xf numFmtId="4" fontId="7" fillId="0" borderId="0" xfId="0" applyNumberFormat="1" applyFont="1" applyFill="1" applyAlignment="1" applyProtection="1">
      <alignment/>
      <protection hidden="1"/>
    </xf>
    <xf numFmtId="3" fontId="4" fillId="0" borderId="0" xfId="0" applyNumberFormat="1" applyFont="1" applyAlignment="1" applyProtection="1">
      <alignment horizontal="right"/>
      <protection hidden="1"/>
    </xf>
    <xf numFmtId="0" fontId="8" fillId="2" borderId="0" xfId="0" applyFont="1" applyFill="1" applyAlignment="1" applyProtection="1">
      <alignment vertical="center"/>
      <protection hidden="1"/>
    </xf>
    <xf numFmtId="4" fontId="4" fillId="0" borderId="0" xfId="0" applyNumberFormat="1" applyFont="1" applyAlignment="1" applyProtection="1">
      <alignment/>
      <protection hidden="1"/>
    </xf>
    <xf numFmtId="4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4" fillId="3" borderId="1" xfId="0" applyFont="1" applyFill="1" applyBorder="1" applyAlignment="1" applyProtection="1">
      <alignment/>
      <protection hidden="1"/>
    </xf>
    <xf numFmtId="0" fontId="4" fillId="3" borderId="2" xfId="0" applyFont="1" applyFill="1" applyBorder="1" applyAlignment="1" applyProtection="1">
      <alignment/>
      <protection hidden="1"/>
    </xf>
    <xf numFmtId="0" fontId="4" fillId="3" borderId="3" xfId="0" applyFont="1" applyFill="1" applyBorder="1" applyAlignment="1" applyProtection="1">
      <alignment/>
      <protection hidden="1"/>
    </xf>
    <xf numFmtId="0" fontId="4" fillId="3" borderId="4" xfId="0" applyFont="1" applyFill="1" applyBorder="1" applyAlignment="1" applyProtection="1">
      <alignment/>
      <protection hidden="1"/>
    </xf>
    <xf numFmtId="0" fontId="4" fillId="3" borderId="5" xfId="0" applyFont="1" applyFill="1" applyBorder="1" applyAlignment="1" applyProtection="1">
      <alignment horizontal="justify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Continuous" vertical="center"/>
      <protection hidden="1"/>
    </xf>
    <xf numFmtId="0" fontId="5" fillId="3" borderId="7" xfId="0" applyFont="1" applyFill="1" applyBorder="1" applyAlignment="1" applyProtection="1">
      <alignment horizontal="centerContinuous"/>
      <protection hidden="1"/>
    </xf>
    <xf numFmtId="0" fontId="5" fillId="3" borderId="8" xfId="0" applyFont="1" applyFill="1" applyBorder="1" applyAlignment="1" applyProtection="1">
      <alignment horizontal="centerContinuous"/>
      <protection hidden="1"/>
    </xf>
    <xf numFmtId="0" fontId="5" fillId="3" borderId="7" xfId="0" applyFont="1" applyFill="1" applyBorder="1" applyAlignment="1" applyProtection="1">
      <alignment horizontal="centerContinuous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right"/>
      <protection hidden="1"/>
    </xf>
    <xf numFmtId="2" fontId="4" fillId="0" borderId="10" xfId="0" applyNumberFormat="1" applyFont="1" applyBorder="1" applyAlignment="1" applyProtection="1">
      <alignment/>
      <protection hidden="1"/>
    </xf>
    <xf numFmtId="4" fontId="4" fillId="0" borderId="11" xfId="0" applyNumberFormat="1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2" fontId="4" fillId="0" borderId="1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4" fontId="4" fillId="0" borderId="4" xfId="0" applyNumberFormat="1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/>
      <protection hidden="1"/>
    </xf>
    <xf numFmtId="2" fontId="4" fillId="0" borderId="12" xfId="0" applyNumberFormat="1" applyFont="1" applyBorder="1" applyAlignment="1" applyProtection="1">
      <alignment/>
      <protection hidden="1"/>
    </xf>
    <xf numFmtId="4" fontId="4" fillId="0" borderId="1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2" fontId="4" fillId="0" borderId="11" xfId="0" applyNumberFormat="1" applyFont="1" applyBorder="1" applyAlignment="1" applyProtection="1">
      <alignment/>
      <protection hidden="1"/>
    </xf>
    <xf numFmtId="4" fontId="4" fillId="0" borderId="11" xfId="0" applyNumberFormat="1" applyFont="1" applyFill="1" applyBorder="1" applyAlignment="1" applyProtection="1">
      <alignment/>
      <protection hidden="1"/>
    </xf>
    <xf numFmtId="0" fontId="4" fillId="0" borderId="2" xfId="0" applyFont="1" applyBorder="1" applyAlignment="1" applyProtection="1" quotePrefix="1">
      <alignment horizontal="left"/>
      <protection hidden="1"/>
    </xf>
    <xf numFmtId="181" fontId="4" fillId="0" borderId="11" xfId="0" applyNumberFormat="1" applyFont="1" applyBorder="1" applyAlignment="1" applyProtection="1">
      <alignment/>
      <protection hidden="1"/>
    </xf>
    <xf numFmtId="4" fontId="4" fillId="0" borderId="8" xfId="0" applyNumberFormat="1" applyFont="1" applyBorder="1" applyAlignment="1" applyProtection="1">
      <alignment/>
      <protection hidden="1"/>
    </xf>
    <xf numFmtId="0" fontId="4" fillId="0" borderId="9" xfId="0" applyFont="1" applyBorder="1" applyAlignment="1" applyProtection="1">
      <alignment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Continuous" vertical="center"/>
      <protection hidden="1"/>
    </xf>
    <xf numFmtId="0" fontId="5" fillId="3" borderId="11" xfId="0" applyFont="1" applyFill="1" applyBorder="1" applyAlignment="1" applyProtection="1">
      <alignment horizontal="centerContinuous" vertical="center"/>
      <protection hidden="1"/>
    </xf>
    <xf numFmtId="0" fontId="6" fillId="3" borderId="0" xfId="0" applyFont="1" applyFill="1" applyBorder="1" applyAlignment="1" applyProtection="1">
      <alignment/>
      <protection hidden="1"/>
    </xf>
    <xf numFmtId="4" fontId="6" fillId="0" borderId="11" xfId="0" applyNumberFormat="1" applyFont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4" fillId="3" borderId="13" xfId="0" applyFont="1" applyFill="1" applyBorder="1" applyAlignment="1" applyProtection="1">
      <alignment/>
      <protection hidden="1"/>
    </xf>
    <xf numFmtId="4" fontId="4" fillId="0" borderId="9" xfId="0" applyNumberFormat="1" applyFont="1" applyBorder="1" applyAlignment="1" applyProtection="1">
      <alignment/>
      <protection hidden="1"/>
    </xf>
    <xf numFmtId="0" fontId="4" fillId="3" borderId="13" xfId="0" applyFont="1" applyFill="1" applyBorder="1" applyAlignment="1" applyProtection="1">
      <alignment horizontal="right"/>
      <protection hidden="1"/>
    </xf>
    <xf numFmtId="0" fontId="4" fillId="3" borderId="2" xfId="0" applyFont="1" applyFill="1" applyBorder="1" applyAlignment="1" applyProtection="1" quotePrefix="1">
      <alignment horizontal="left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49" fontId="4" fillId="4" borderId="11" xfId="0" applyNumberFormat="1" applyFont="1" applyFill="1" applyBorder="1" applyAlignment="1" applyProtection="1" quotePrefix="1">
      <alignment horizontal="left"/>
      <protection locked="0"/>
    </xf>
    <xf numFmtId="0" fontId="4" fillId="4" borderId="9" xfId="0" applyFont="1" applyFill="1" applyBorder="1" applyAlignment="1" applyProtection="1" quotePrefix="1">
      <alignment horizontal="left"/>
      <protection locked="0"/>
    </xf>
    <xf numFmtId="14" fontId="4" fillId="4" borderId="14" xfId="0" applyNumberFormat="1" applyFont="1" applyFill="1" applyBorder="1" applyAlignment="1" applyProtection="1">
      <alignment horizontal="center" vertical="center"/>
      <protection locked="0"/>
    </xf>
    <xf numFmtId="14" fontId="4" fillId="4" borderId="5" xfId="0" applyNumberFormat="1" applyFont="1" applyFill="1" applyBorder="1" applyAlignment="1" applyProtection="1">
      <alignment horizontal="center" vertical="center"/>
      <protection locked="0"/>
    </xf>
    <xf numFmtId="4" fontId="4" fillId="4" borderId="11" xfId="0" applyNumberFormat="1" applyFont="1" applyFill="1" applyBorder="1" applyAlignment="1" applyProtection="1">
      <alignment/>
      <protection locked="0"/>
    </xf>
    <xf numFmtId="4" fontId="4" fillId="4" borderId="10" xfId="0" applyNumberFormat="1" applyFont="1" applyFill="1" applyBorder="1" applyAlignment="1" applyProtection="1">
      <alignment/>
      <protection locked="0"/>
    </xf>
    <xf numFmtId="181" fontId="4" fillId="4" borderId="11" xfId="0" applyNumberFormat="1" applyFont="1" applyFill="1" applyBorder="1" applyAlignment="1" applyProtection="1">
      <alignment/>
      <protection locked="0"/>
    </xf>
    <xf numFmtId="0" fontId="4" fillId="4" borderId="2" xfId="0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0" fontId="4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2" fontId="4" fillId="4" borderId="11" xfId="0" applyNumberFormat="1" applyFont="1" applyFill="1" applyBorder="1" applyAlignment="1" applyProtection="1">
      <alignment/>
      <protection locked="0"/>
    </xf>
    <xf numFmtId="0" fontId="4" fillId="4" borderId="3" xfId="0" applyFont="1" applyFill="1" applyBorder="1" applyAlignment="1" applyProtection="1">
      <alignment/>
      <protection locked="0"/>
    </xf>
    <xf numFmtId="0" fontId="4" fillId="4" borderId="13" xfId="0" applyFont="1" applyFill="1" applyBorder="1" applyAlignment="1" applyProtection="1">
      <alignment/>
      <protection locked="0"/>
    </xf>
    <xf numFmtId="0" fontId="4" fillId="4" borderId="9" xfId="0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2" fontId="4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14" fontId="4" fillId="4" borderId="11" xfId="0" applyNumberFormat="1" applyFont="1" applyFill="1" applyBorder="1" applyAlignment="1" applyProtection="1">
      <alignment/>
      <protection locked="0"/>
    </xf>
    <xf numFmtId="14" fontId="4" fillId="4" borderId="9" xfId="0" applyNumberFormat="1" applyFont="1" applyFill="1" applyBorder="1" applyAlignment="1" applyProtection="1">
      <alignment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right"/>
      <protection locked="0"/>
    </xf>
    <xf numFmtId="0" fontId="4" fillId="4" borderId="0" xfId="0" applyFont="1" applyFill="1" applyAlignment="1" applyProtection="1">
      <alignment/>
      <protection locked="0"/>
    </xf>
    <xf numFmtId="2" fontId="4" fillId="4" borderId="1" xfId="0" applyNumberFormat="1" applyFont="1" applyFill="1" applyBorder="1" applyAlignment="1" applyProtection="1">
      <alignment/>
      <protection locked="0"/>
    </xf>
    <xf numFmtId="4" fontId="4" fillId="0" borderId="1" xfId="0" applyNumberFormat="1" applyFont="1" applyFill="1" applyBorder="1" applyAlignment="1" applyProtection="1">
      <alignment horizontal="right"/>
      <protection hidden="1"/>
    </xf>
    <xf numFmtId="4" fontId="4" fillId="0" borderId="4" xfId="0" applyNumberFormat="1" applyFont="1" applyFill="1" applyBorder="1" applyAlignment="1" applyProtection="1">
      <alignment horizontal="right"/>
      <protection hidden="1"/>
    </xf>
    <xf numFmtId="0" fontId="4" fillId="3" borderId="1" xfId="0" applyFont="1" applyFill="1" applyBorder="1" applyAlignment="1" applyProtection="1">
      <alignment horizontal="left"/>
      <protection hidden="1"/>
    </xf>
    <xf numFmtId="0" fontId="4" fillId="3" borderId="4" xfId="0" applyFont="1" applyFill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center" wrapText="1"/>
      <protection hidden="1"/>
    </xf>
    <xf numFmtId="0" fontId="4" fillId="0" borderId="10" xfId="0" applyFont="1" applyFill="1" applyBorder="1" applyAlignment="1" applyProtection="1">
      <alignment horizontal="left" wrapText="1"/>
      <protection hidden="1"/>
    </xf>
    <xf numFmtId="10" fontId="4" fillId="0" borderId="10" xfId="0" applyNumberFormat="1" applyFont="1" applyFill="1" applyBorder="1" applyAlignment="1" applyProtection="1">
      <alignment horizontal="center" wrapText="1"/>
      <protection hidden="1"/>
    </xf>
    <xf numFmtId="0" fontId="4" fillId="0" borderId="10" xfId="0" applyFont="1" applyFill="1" applyBorder="1" applyAlignment="1" applyProtection="1">
      <alignment horizontal="center" wrapText="1"/>
      <protection hidden="1"/>
    </xf>
    <xf numFmtId="0" fontId="4" fillId="0" borderId="1" xfId="0" applyFont="1" applyFill="1" applyBorder="1" applyAlignment="1" applyProtection="1">
      <alignment horizontal="left" wrapText="1"/>
      <protection hidden="1"/>
    </xf>
    <xf numFmtId="10" fontId="4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1" xfId="0" applyFont="1" applyFill="1" applyBorder="1" applyAlignment="1" applyProtection="1">
      <alignment horizont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1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9" fontId="4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1" xfId="0" applyFont="1" applyFill="1" applyBorder="1" applyAlignment="1" applyProtection="1">
      <alignment wrapText="1"/>
      <protection hidden="1"/>
    </xf>
    <xf numFmtId="181" fontId="4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10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2" fontId="4" fillId="0" borderId="9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/>
      <protection hidden="1"/>
    </xf>
    <xf numFmtId="181" fontId="4" fillId="0" borderId="11" xfId="19" applyNumberFormat="1" applyFont="1" applyFill="1" applyBorder="1" applyAlignment="1" applyProtection="1">
      <alignment/>
      <protection hidden="1"/>
    </xf>
    <xf numFmtId="181" fontId="4" fillId="0" borderId="11" xfId="0" applyNumberFormat="1" applyFont="1" applyFill="1" applyBorder="1" applyAlignment="1" applyProtection="1">
      <alignment/>
      <protection hidden="1"/>
    </xf>
    <xf numFmtId="181" fontId="4" fillId="0" borderId="1" xfId="0" applyNumberFormat="1" applyFont="1" applyFill="1" applyBorder="1" applyAlignment="1" applyProtection="1">
      <alignment/>
      <protection hidden="1"/>
    </xf>
    <xf numFmtId="0" fontId="4" fillId="4" borderId="2" xfId="0" applyFont="1" applyFill="1" applyBorder="1" applyAlignment="1" applyProtection="1">
      <alignment horizontal="justify"/>
      <protection locked="0"/>
    </xf>
    <xf numFmtId="0" fontId="4" fillId="4" borderId="11" xfId="0" applyFont="1" applyFill="1" applyBorder="1" applyAlignment="1" applyProtection="1">
      <alignment horizontal="justify"/>
      <protection locked="0"/>
    </xf>
    <xf numFmtId="49" fontId="4" fillId="4" borderId="7" xfId="0" applyNumberFormat="1" applyFont="1" applyFill="1" applyBorder="1" applyAlignment="1" applyProtection="1">
      <alignment horizontal="justify" vertical="center"/>
      <protection locked="0"/>
    </xf>
    <xf numFmtId="49" fontId="4" fillId="4" borderId="8" xfId="0" applyNumberFormat="1" applyFont="1" applyFill="1" applyBorder="1" applyAlignment="1" applyProtection="1">
      <alignment horizontal="justify" vertical="center"/>
      <protection locked="0"/>
    </xf>
    <xf numFmtId="49" fontId="4" fillId="4" borderId="0" xfId="0" applyNumberFormat="1" applyFont="1" applyFill="1" applyBorder="1" applyAlignment="1" applyProtection="1">
      <alignment horizontal="justify" vertical="center"/>
      <protection locked="0"/>
    </xf>
    <xf numFmtId="49" fontId="4" fillId="4" borderId="11" xfId="0" applyNumberFormat="1" applyFont="1" applyFill="1" applyBorder="1" applyAlignment="1" applyProtection="1">
      <alignment horizontal="justify" vertical="center"/>
      <protection locked="0"/>
    </xf>
    <xf numFmtId="49" fontId="4" fillId="4" borderId="13" xfId="0" applyNumberFormat="1" applyFont="1" applyFill="1" applyBorder="1" applyAlignment="1" applyProtection="1">
      <alignment horizontal="justify" vertical="center"/>
      <protection locked="0"/>
    </xf>
    <xf numFmtId="49" fontId="4" fillId="4" borderId="9" xfId="0" applyNumberFormat="1" applyFont="1" applyFill="1" applyBorder="1" applyAlignment="1" applyProtection="1">
      <alignment horizontal="justify" vertical="center"/>
      <protection locked="0"/>
    </xf>
    <xf numFmtId="0" fontId="4" fillId="4" borderId="7" xfId="0" applyFont="1" applyFill="1" applyBorder="1" applyAlignment="1" applyProtection="1">
      <alignment horizontal="justify" vertical="center"/>
      <protection locked="0"/>
    </xf>
    <xf numFmtId="0" fontId="4" fillId="4" borderId="0" xfId="0" applyFont="1" applyFill="1" applyBorder="1" applyAlignment="1" applyProtection="1">
      <alignment horizontal="justify" vertical="center"/>
      <protection locked="0"/>
    </xf>
    <xf numFmtId="0" fontId="4" fillId="4" borderId="11" xfId="0" applyFont="1" applyFill="1" applyBorder="1" applyAlignment="1" applyProtection="1">
      <alignment horizontal="justify" vertical="center"/>
      <protection locked="0"/>
    </xf>
    <xf numFmtId="4" fontId="12" fillId="0" borderId="0" xfId="0" applyNumberFormat="1" applyFont="1" applyFill="1" applyAlignment="1" applyProtection="1">
      <alignment horizontal="distributed"/>
      <protection hidden="1"/>
    </xf>
    <xf numFmtId="0" fontId="4" fillId="4" borderId="0" xfId="0" applyFont="1" applyFill="1" applyBorder="1" applyAlignment="1" applyProtection="1">
      <alignment horizontal="justify"/>
      <protection locked="0"/>
    </xf>
    <xf numFmtId="0" fontId="5" fillId="3" borderId="2" xfId="0" applyFont="1" applyFill="1" applyBorder="1" applyAlignment="1" applyProtection="1">
      <alignment horizontal="justify" vertical="center"/>
      <protection hidden="1"/>
    </xf>
    <xf numFmtId="0" fontId="5" fillId="3" borderId="0" xfId="0" applyFont="1" applyFill="1" applyBorder="1" applyAlignment="1" applyProtection="1">
      <alignment horizontal="justify" vertic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justify"/>
      <protection locked="0"/>
    </xf>
    <xf numFmtId="0" fontId="4" fillId="4" borderId="8" xfId="0" applyFont="1" applyFill="1" applyBorder="1" applyAlignment="1" applyProtection="1">
      <alignment horizontal="justify" vertical="center"/>
      <protection locked="0"/>
    </xf>
    <xf numFmtId="0" fontId="4" fillId="4" borderId="13" xfId="0" applyFont="1" applyFill="1" applyBorder="1" applyAlignment="1" applyProtection="1">
      <alignment horizontal="justify" vertical="center"/>
      <protection locked="0"/>
    </xf>
    <xf numFmtId="0" fontId="4" fillId="4" borderId="9" xfId="0" applyFont="1" applyFill="1" applyBorder="1" applyAlignment="1" applyProtection="1">
      <alignment horizontal="justify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justify" vertical="center"/>
      <protection hidden="1"/>
    </xf>
    <xf numFmtId="0" fontId="4" fillId="3" borderId="5" xfId="0" applyFont="1" applyFill="1" applyBorder="1" applyAlignment="1" applyProtection="1">
      <alignment horizontal="justify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 applyProtection="1">
      <alignment horizontal="justify"/>
      <protection locked="0"/>
    </xf>
    <xf numFmtId="0" fontId="5" fillId="3" borderId="3" xfId="0" applyFont="1" applyFill="1" applyBorder="1" applyAlignment="1" applyProtection="1">
      <alignment horizontal="justify" vertical="center"/>
      <protection hidden="1"/>
    </xf>
    <xf numFmtId="0" fontId="5" fillId="3" borderId="13" xfId="0" applyFont="1" applyFill="1" applyBorder="1" applyAlignment="1" applyProtection="1">
      <alignment horizontal="justify" vertical="center"/>
      <protection hidden="1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Fill="1" applyBorder="1" applyAlignment="1" applyProtection="1">
      <alignment horizontal="center" wrapText="1"/>
      <protection hidden="1"/>
    </xf>
    <xf numFmtId="10" fontId="4" fillId="0" borderId="11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1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14" fillId="0" borderId="0" xfId="0" applyFont="1" applyFill="1" applyBorder="1" applyAlignment="1" applyProtection="1">
      <alignment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314325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l="-457" t="-2142"/>
        <a:stretch>
          <a:fillRect/>
        </a:stretch>
      </xdr:blipFill>
      <xdr:spPr>
        <a:xfrm>
          <a:off x="38100" y="28575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tabSelected="1" workbookViewId="0" topLeftCell="A56">
      <selection activeCell="D9" sqref="D9:E9"/>
    </sheetView>
  </sheetViews>
  <sheetFormatPr defaultColWidth="11.421875" defaultRowHeight="12.75"/>
  <cols>
    <col min="1" max="1" width="12.7109375" style="8" customWidth="1"/>
    <col min="2" max="2" width="16.421875" style="8" customWidth="1"/>
    <col min="3" max="9" width="12.28125" style="8" customWidth="1"/>
    <col min="10" max="10" width="11.421875" style="5" customWidth="1"/>
    <col min="11" max="16384" width="11.421875" style="8" customWidth="1"/>
  </cols>
  <sheetData>
    <row r="1" s="2" customFormat="1" ht="32.25" customHeight="1">
      <c r="I1" s="3" t="s">
        <v>59</v>
      </c>
    </row>
    <row r="2" spans="1:10" s="1" customFormat="1" ht="6" customHeight="1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s="7" customFormat="1" ht="39.75" customHeight="1">
      <c r="A3" s="130" t="s">
        <v>152</v>
      </c>
      <c r="B3" s="130"/>
      <c r="C3" s="130"/>
      <c r="D3" s="130"/>
      <c r="E3" s="130"/>
      <c r="F3" s="130"/>
      <c r="G3" s="130"/>
      <c r="H3" s="130"/>
      <c r="I3" s="130"/>
      <c r="J3" s="6"/>
    </row>
    <row r="4" spans="1:9" ht="12.75">
      <c r="A4" s="128" t="s">
        <v>51</v>
      </c>
      <c r="B4" s="129"/>
      <c r="C4" s="135" t="s">
        <v>53</v>
      </c>
      <c r="D4" s="136"/>
      <c r="E4" s="136"/>
      <c r="F4" s="136"/>
      <c r="G4" s="136"/>
      <c r="H4" s="136"/>
      <c r="I4" s="136"/>
    </row>
    <row r="5" spans="1:9" ht="12.75">
      <c r="A5" s="112" t="s">
        <v>51</v>
      </c>
      <c r="B5" s="113"/>
      <c r="C5" s="9" t="s">
        <v>2</v>
      </c>
      <c r="D5" s="112" t="s">
        <v>50</v>
      </c>
      <c r="E5" s="113"/>
      <c r="F5" s="124" t="s">
        <v>61</v>
      </c>
      <c r="G5" s="124"/>
      <c r="H5" s="124"/>
      <c r="I5" s="113"/>
    </row>
    <row r="6" spans="1:9" ht="12.75">
      <c r="A6" s="112" t="s">
        <v>51</v>
      </c>
      <c r="B6" s="113"/>
      <c r="C6" s="10" t="s">
        <v>3</v>
      </c>
      <c r="D6" s="112" t="s">
        <v>50</v>
      </c>
      <c r="E6" s="113"/>
      <c r="F6" s="124" t="s">
        <v>52</v>
      </c>
      <c r="G6" s="124"/>
      <c r="H6" s="124"/>
      <c r="I6" s="113"/>
    </row>
    <row r="7" spans="1:9" ht="12.75">
      <c r="A7" s="112" t="s">
        <v>52</v>
      </c>
      <c r="B7" s="113"/>
      <c r="C7" s="10" t="s">
        <v>65</v>
      </c>
      <c r="D7" s="112" t="s">
        <v>50</v>
      </c>
      <c r="E7" s="113"/>
      <c r="F7" s="124" t="s">
        <v>52</v>
      </c>
      <c r="G7" s="124"/>
      <c r="H7" s="124"/>
      <c r="I7" s="113"/>
    </row>
    <row r="8" spans="1:9" ht="12.75">
      <c r="A8" s="112" t="s">
        <v>52</v>
      </c>
      <c r="B8" s="113"/>
      <c r="C8" s="11" t="s">
        <v>66</v>
      </c>
      <c r="D8" s="112" t="s">
        <v>50</v>
      </c>
      <c r="E8" s="113"/>
      <c r="F8" s="124" t="s">
        <v>52</v>
      </c>
      <c r="G8" s="124"/>
      <c r="H8" s="124"/>
      <c r="I8" s="113"/>
    </row>
    <row r="9" spans="1:9" ht="12.75">
      <c r="A9" s="112" t="s">
        <v>52</v>
      </c>
      <c r="B9" s="113"/>
      <c r="C9" s="11" t="s">
        <v>9</v>
      </c>
      <c r="D9" s="112" t="s">
        <v>54</v>
      </c>
      <c r="E9" s="113"/>
      <c r="F9" s="124"/>
      <c r="G9" s="124"/>
      <c r="H9" s="124"/>
      <c r="I9" s="113"/>
    </row>
    <row r="10" spans="1:9" ht="12.75">
      <c r="A10" s="12" t="s">
        <v>6</v>
      </c>
      <c r="B10" s="57"/>
      <c r="C10" s="11" t="s">
        <v>63</v>
      </c>
      <c r="D10" s="112" t="s">
        <v>50</v>
      </c>
      <c r="E10" s="124"/>
      <c r="F10" s="125" t="s">
        <v>4</v>
      </c>
      <c r="G10" s="126"/>
      <c r="H10" s="146" t="s">
        <v>62</v>
      </c>
      <c r="I10" s="147"/>
    </row>
    <row r="11" spans="1:11" ht="12.75">
      <c r="A11" s="13" t="s">
        <v>7</v>
      </c>
      <c r="B11" s="58"/>
      <c r="C11" s="14" t="s">
        <v>64</v>
      </c>
      <c r="D11" s="112" t="s">
        <v>50</v>
      </c>
      <c r="E11" s="124"/>
      <c r="F11" s="144" t="s">
        <v>5</v>
      </c>
      <c r="G11" s="145"/>
      <c r="H11" s="74">
        <v>78</v>
      </c>
      <c r="I11" s="107">
        <v>151.67</v>
      </c>
      <c r="K11" s="5"/>
    </row>
    <row r="12" spans="1:11" ht="12.75">
      <c r="A12" s="137" t="s">
        <v>8</v>
      </c>
      <c r="B12" s="138"/>
      <c r="C12" s="120" t="s">
        <v>67</v>
      </c>
      <c r="D12" s="120"/>
      <c r="E12" s="120"/>
      <c r="F12" s="121"/>
      <c r="G12" s="121"/>
      <c r="H12" s="121"/>
      <c r="I12" s="122"/>
      <c r="K12" s="5"/>
    </row>
    <row r="13" spans="1:12" ht="12.75">
      <c r="A13" s="15" t="s">
        <v>68</v>
      </c>
      <c r="B13" s="15"/>
      <c r="C13" s="16" t="s">
        <v>35</v>
      </c>
      <c r="D13" s="60">
        <v>38777</v>
      </c>
      <c r="E13" s="16" t="s">
        <v>0</v>
      </c>
      <c r="F13" s="60">
        <v>38807</v>
      </c>
      <c r="G13" s="15" t="s">
        <v>1</v>
      </c>
      <c r="H13" s="16"/>
      <c r="I13" s="59">
        <f>F13</f>
        <v>38807</v>
      </c>
      <c r="K13" s="5"/>
      <c r="L13" s="5"/>
    </row>
    <row r="14" spans="1:12" ht="12.75">
      <c r="A14" s="5"/>
      <c r="B14" s="5"/>
      <c r="C14" s="5"/>
      <c r="D14" s="5"/>
      <c r="E14" s="5"/>
      <c r="F14" s="5"/>
      <c r="G14" s="5"/>
      <c r="H14" s="5"/>
      <c r="I14" s="5"/>
      <c r="K14" s="5"/>
      <c r="L14" s="5"/>
    </row>
    <row r="15" spans="1:11" ht="12.75">
      <c r="A15" s="135" t="s">
        <v>10</v>
      </c>
      <c r="B15" s="136"/>
      <c r="C15" s="139"/>
      <c r="D15" s="105" t="s">
        <v>11</v>
      </c>
      <c r="E15" s="17" t="s">
        <v>12</v>
      </c>
      <c r="F15" s="18"/>
      <c r="G15" s="19"/>
      <c r="H15" s="20" t="s">
        <v>13</v>
      </c>
      <c r="I15" s="19"/>
      <c r="K15" s="5"/>
    </row>
    <row r="16" spans="1:11" ht="15" customHeight="1">
      <c r="A16" s="140"/>
      <c r="B16" s="141"/>
      <c r="C16" s="142"/>
      <c r="D16" s="106"/>
      <c r="E16" s="22" t="s">
        <v>14</v>
      </c>
      <c r="F16" s="21" t="s">
        <v>15</v>
      </c>
      <c r="G16" s="21" t="s">
        <v>16</v>
      </c>
      <c r="H16" s="21" t="s">
        <v>14</v>
      </c>
      <c r="I16" s="21" t="s">
        <v>16</v>
      </c>
      <c r="K16" s="5"/>
    </row>
    <row r="17" spans="1:9" ht="12.75">
      <c r="A17" s="23" t="s">
        <v>40</v>
      </c>
      <c r="B17" s="24"/>
      <c r="D17" s="25">
        <f>H11</f>
        <v>78</v>
      </c>
      <c r="E17" s="61">
        <f>2430/78</f>
        <v>31.153846153846153</v>
      </c>
      <c r="F17" s="26">
        <f>ROUND(D17*E17,2)</f>
        <v>2430</v>
      </c>
      <c r="G17" s="108"/>
      <c r="H17" s="73"/>
      <c r="I17" s="27"/>
    </row>
    <row r="18" spans="1:9" ht="12.75">
      <c r="A18" s="80"/>
      <c r="B18" s="81"/>
      <c r="C18" s="82"/>
      <c r="D18" s="83"/>
      <c r="E18" s="61"/>
      <c r="F18" s="61"/>
      <c r="G18" s="30"/>
      <c r="H18" s="31"/>
      <c r="I18" s="27"/>
    </row>
    <row r="19" spans="1:9" ht="12.75">
      <c r="A19" s="80"/>
      <c r="B19" s="81"/>
      <c r="C19" s="82"/>
      <c r="D19" s="83"/>
      <c r="E19" s="61"/>
      <c r="F19" s="61"/>
      <c r="G19" s="30"/>
      <c r="H19" s="31"/>
      <c r="I19" s="27"/>
    </row>
    <row r="20" spans="1:9" ht="12.75">
      <c r="A20" s="23"/>
      <c r="B20" s="28"/>
      <c r="D20" s="29"/>
      <c r="E20" s="26"/>
      <c r="F20" s="26"/>
      <c r="G20" s="30"/>
      <c r="H20" s="31"/>
      <c r="I20" s="27"/>
    </row>
    <row r="21" spans="1:9" ht="12.75">
      <c r="A21" s="23" t="s">
        <v>71</v>
      </c>
      <c r="C21" s="62">
        <v>2682</v>
      </c>
      <c r="D21" s="29">
        <f>IF($F$24*$I$11/$H$11&gt;C21,ROUND(C21*$H$11/$I$11,2),$F$24)</f>
        <v>1379.28</v>
      </c>
      <c r="E21" s="26"/>
      <c r="F21" s="26"/>
      <c r="H21" s="31"/>
      <c r="I21" s="27"/>
    </row>
    <row r="22" spans="1:9" ht="12.75">
      <c r="A22" s="32" t="s">
        <v>72</v>
      </c>
      <c r="B22" s="5"/>
      <c r="C22" s="84">
        <f>C21*4</f>
        <v>10728</v>
      </c>
      <c r="D22" s="33">
        <f>IF($F$24/H11*I11&gt;C22,ROUND((C22-C21)*$H$11/$I$11,2),IF(F24/H11*I11&lt;C21,0,ROUND(((($F$24/H11*I11)-C21)*H11/I11),2)))</f>
        <v>1050.72</v>
      </c>
      <c r="E22" s="26"/>
      <c r="F22" s="26"/>
      <c r="H22" s="31"/>
      <c r="I22" s="27"/>
    </row>
    <row r="23" spans="1:9" ht="12.75">
      <c r="A23" s="32" t="s">
        <v>73</v>
      </c>
      <c r="C23" s="85">
        <f>C22*2</f>
        <v>21456</v>
      </c>
      <c r="D23" s="34">
        <f>IF(F24/H11*I11&gt;C22,ROUND(((F24*I11/H11)-C22)*H11/I11,2),0)</f>
        <v>0</v>
      </c>
      <c r="E23" s="26"/>
      <c r="F23" s="26"/>
      <c r="G23" s="32"/>
      <c r="H23" s="31"/>
      <c r="I23" s="27"/>
    </row>
    <row r="24" spans="1:9" ht="12.75">
      <c r="A24" s="35" t="s">
        <v>144</v>
      </c>
      <c r="C24" s="27"/>
      <c r="D24" s="36">
        <f>SUM(D21:D23)</f>
        <v>2430</v>
      </c>
      <c r="E24" s="27"/>
      <c r="F24" s="37">
        <f>SUM(F17:F23)</f>
        <v>2430</v>
      </c>
      <c r="G24" s="30"/>
      <c r="H24" s="31"/>
      <c r="I24" s="27"/>
    </row>
    <row r="25" spans="1:9" ht="12.75">
      <c r="A25" s="32"/>
      <c r="B25" s="38"/>
      <c r="C25" s="27"/>
      <c r="D25" s="39"/>
      <c r="E25" s="27"/>
      <c r="F25" s="26"/>
      <c r="G25" s="30"/>
      <c r="H25" s="31"/>
      <c r="I25" s="27"/>
    </row>
    <row r="26" spans="1:9" ht="12.75">
      <c r="A26" s="32" t="s">
        <v>17</v>
      </c>
      <c r="B26" s="30"/>
      <c r="C26" s="27"/>
      <c r="D26" s="26">
        <f>(F24+I48+I46+I47)*97%</f>
        <v>2497.7306000000003</v>
      </c>
      <c r="E26" s="63">
        <v>0.029</v>
      </c>
      <c r="F26" s="26"/>
      <c r="G26" s="72">
        <f>ROUND(D26*E26,2)</f>
        <v>72.43</v>
      </c>
      <c r="H26" s="111"/>
      <c r="I26" s="26"/>
    </row>
    <row r="27" spans="1:9" ht="12.75">
      <c r="A27" s="32" t="s">
        <v>18</v>
      </c>
      <c r="B27" s="30"/>
      <c r="C27" s="27"/>
      <c r="D27" s="26">
        <f>(F24+I48+I46+I47)*97%</f>
        <v>2497.7306000000003</v>
      </c>
      <c r="E27" s="63">
        <v>0.051</v>
      </c>
      <c r="F27" s="26"/>
      <c r="G27" s="40">
        <f aca="true" t="shared" si="0" ref="G27:G54">ROUND(D27*E27,2)</f>
        <v>127.38</v>
      </c>
      <c r="H27" s="110"/>
      <c r="I27" s="26"/>
    </row>
    <row r="28" spans="1:9" ht="12.75">
      <c r="A28" s="32" t="s">
        <v>114</v>
      </c>
      <c r="B28" s="30"/>
      <c r="C28" s="27"/>
      <c r="D28" s="26">
        <f>F24</f>
        <v>2430</v>
      </c>
      <c r="E28" s="63">
        <f>0.0075</f>
        <v>0.0075</v>
      </c>
      <c r="F28" s="26"/>
      <c r="G28" s="40">
        <f t="shared" si="0"/>
        <v>18.23</v>
      </c>
      <c r="H28" s="63">
        <v>0.131</v>
      </c>
      <c r="I28" s="26">
        <f aca="true" t="shared" si="1" ref="I28:I54">ROUND(D28*H28,2)</f>
        <v>318.33</v>
      </c>
    </row>
    <row r="29" spans="1:9" ht="12.75">
      <c r="A29" s="32" t="s">
        <v>115</v>
      </c>
      <c r="B29" s="30"/>
      <c r="C29" s="27"/>
      <c r="D29" s="26">
        <f>D21</f>
        <v>1379.28</v>
      </c>
      <c r="E29" s="63">
        <v>0.0665</v>
      </c>
      <c r="F29" s="26"/>
      <c r="G29" s="40">
        <f t="shared" si="0"/>
        <v>91.72</v>
      </c>
      <c r="H29" s="63">
        <v>0.083</v>
      </c>
      <c r="I29" s="26">
        <f t="shared" si="1"/>
        <v>114.48</v>
      </c>
    </row>
    <row r="30" spans="1:9" ht="12.75">
      <c r="A30" s="32" t="s">
        <v>116</v>
      </c>
      <c r="B30" s="30"/>
      <c r="C30" s="27"/>
      <c r="D30" s="26">
        <f>F24</f>
        <v>2430</v>
      </c>
      <c r="E30" s="63">
        <v>0.001</v>
      </c>
      <c r="F30" s="26"/>
      <c r="G30" s="40">
        <f t="shared" si="0"/>
        <v>2.43</v>
      </c>
      <c r="H30" s="63">
        <v>0.016</v>
      </c>
      <c r="I30" s="26">
        <f t="shared" si="1"/>
        <v>38.88</v>
      </c>
    </row>
    <row r="31" spans="1:9" ht="12.75">
      <c r="A31" s="32" t="s">
        <v>19</v>
      </c>
      <c r="B31" s="30"/>
      <c r="C31" s="27"/>
      <c r="D31" s="26">
        <f>F24</f>
        <v>2430</v>
      </c>
      <c r="E31" s="63"/>
      <c r="F31" s="26"/>
      <c r="G31" s="40">
        <f t="shared" si="0"/>
        <v>0</v>
      </c>
      <c r="H31" s="63">
        <v>0.054</v>
      </c>
      <c r="I31" s="26">
        <f t="shared" si="1"/>
        <v>131.22</v>
      </c>
    </row>
    <row r="32" spans="1:9" ht="12.75">
      <c r="A32" s="32" t="s">
        <v>20</v>
      </c>
      <c r="B32" s="30"/>
      <c r="C32" s="27"/>
      <c r="D32" s="26">
        <f>F24</f>
        <v>2430</v>
      </c>
      <c r="E32" s="63"/>
      <c r="F32" s="26"/>
      <c r="G32" s="40">
        <f t="shared" si="0"/>
        <v>0</v>
      </c>
      <c r="H32" s="63">
        <v>0.011</v>
      </c>
      <c r="I32" s="26">
        <f t="shared" si="1"/>
        <v>26.73</v>
      </c>
    </row>
    <row r="33" spans="1:9" ht="12.75">
      <c r="A33" s="32" t="s">
        <v>117</v>
      </c>
      <c r="B33" s="30"/>
      <c r="C33" s="27"/>
      <c r="D33" s="26">
        <f>D21</f>
        <v>1379.28</v>
      </c>
      <c r="E33" s="63"/>
      <c r="F33" s="26"/>
      <c r="G33" s="40">
        <f t="shared" si="0"/>
        <v>0</v>
      </c>
      <c r="H33" s="63">
        <v>0.001</v>
      </c>
      <c r="I33" s="26">
        <f t="shared" si="1"/>
        <v>1.38</v>
      </c>
    </row>
    <row r="34" spans="1:9" ht="12.75">
      <c r="A34" s="32" t="s">
        <v>118</v>
      </c>
      <c r="B34" s="30"/>
      <c r="C34" s="27"/>
      <c r="D34" s="26">
        <f>F24</f>
        <v>2430</v>
      </c>
      <c r="E34" s="63"/>
      <c r="F34" s="26"/>
      <c r="G34" s="40">
        <f t="shared" si="0"/>
        <v>0</v>
      </c>
      <c r="H34" s="63">
        <v>0</v>
      </c>
      <c r="I34" s="26">
        <f t="shared" si="1"/>
        <v>0</v>
      </c>
    </row>
    <row r="35" spans="1:9" ht="12.75">
      <c r="A35" s="32" t="s">
        <v>41</v>
      </c>
      <c r="B35" s="30"/>
      <c r="C35" s="27"/>
      <c r="D35" s="26">
        <f>SUM(D21:D22)</f>
        <v>2430</v>
      </c>
      <c r="E35" s="63">
        <v>0.024</v>
      </c>
      <c r="F35" s="26"/>
      <c r="G35" s="40">
        <f t="shared" si="0"/>
        <v>58.32</v>
      </c>
      <c r="H35" s="63">
        <v>0.04</v>
      </c>
      <c r="I35" s="26">
        <f t="shared" si="1"/>
        <v>97.2</v>
      </c>
    </row>
    <row r="36" spans="1:9" ht="12.75">
      <c r="A36" s="32" t="s">
        <v>42</v>
      </c>
      <c r="B36" s="30"/>
      <c r="C36" s="27"/>
      <c r="D36" s="26">
        <f>D35</f>
        <v>2430</v>
      </c>
      <c r="E36" s="63">
        <v>0</v>
      </c>
      <c r="F36" s="40"/>
      <c r="G36" s="40">
        <f t="shared" si="0"/>
        <v>0</v>
      </c>
      <c r="H36" s="63">
        <v>0.0015</v>
      </c>
      <c r="I36" s="26">
        <f t="shared" si="1"/>
        <v>3.65</v>
      </c>
    </row>
    <row r="37" spans="1:9" ht="12.75">
      <c r="A37" s="32" t="s">
        <v>119</v>
      </c>
      <c r="B37" s="30"/>
      <c r="C37" s="27"/>
      <c r="D37" s="26">
        <f>D21</f>
        <v>1379.28</v>
      </c>
      <c r="E37" s="63">
        <v>0.03</v>
      </c>
      <c r="F37" s="40"/>
      <c r="G37" s="40">
        <f t="shared" si="0"/>
        <v>41.38</v>
      </c>
      <c r="H37" s="63">
        <v>0.045</v>
      </c>
      <c r="I37" s="26">
        <f t="shared" si="1"/>
        <v>62.07</v>
      </c>
    </row>
    <row r="38" spans="1:9" ht="12.75">
      <c r="A38" s="32" t="s">
        <v>120</v>
      </c>
      <c r="B38" s="30"/>
      <c r="C38" s="27"/>
      <c r="D38" s="26">
        <f>IF(D9="cadre",0,D22)</f>
        <v>0</v>
      </c>
      <c r="E38" s="63">
        <v>0.08</v>
      </c>
      <c r="F38" s="40"/>
      <c r="G38" s="40">
        <f t="shared" si="0"/>
        <v>0</v>
      </c>
      <c r="H38" s="63">
        <v>0.12</v>
      </c>
      <c r="I38" s="26">
        <f t="shared" si="1"/>
        <v>0</v>
      </c>
    </row>
    <row r="39" spans="1:9" ht="12.75">
      <c r="A39" s="32" t="s">
        <v>43</v>
      </c>
      <c r="B39" s="30"/>
      <c r="C39" s="27"/>
      <c r="D39" s="26">
        <f>D21</f>
        <v>1379.28</v>
      </c>
      <c r="E39" s="63">
        <v>0.008</v>
      </c>
      <c r="F39" s="40"/>
      <c r="G39" s="40">
        <f t="shared" si="0"/>
        <v>11.03</v>
      </c>
      <c r="H39" s="63">
        <v>0.012</v>
      </c>
      <c r="I39" s="26">
        <f t="shared" si="1"/>
        <v>16.55</v>
      </c>
    </row>
    <row r="40" spans="1:9" ht="12.75">
      <c r="A40" s="32" t="s">
        <v>46</v>
      </c>
      <c r="B40" s="30"/>
      <c r="C40" s="27"/>
      <c r="D40" s="26">
        <f>D22</f>
        <v>1050.72</v>
      </c>
      <c r="E40" s="63">
        <v>0.009</v>
      </c>
      <c r="F40" s="40"/>
      <c r="G40" s="40">
        <f t="shared" si="0"/>
        <v>9.46</v>
      </c>
      <c r="H40" s="63">
        <v>0.013</v>
      </c>
      <c r="I40" s="26">
        <f t="shared" si="1"/>
        <v>13.66</v>
      </c>
    </row>
    <row r="41" spans="1:9" ht="12.75">
      <c r="A41" s="32" t="s">
        <v>121</v>
      </c>
      <c r="B41" s="30"/>
      <c r="C41" s="27"/>
      <c r="D41" s="26">
        <f>IF(D9="cadre",D22,0)</f>
        <v>1050.72</v>
      </c>
      <c r="E41" s="63">
        <v>0.077</v>
      </c>
      <c r="F41" s="40"/>
      <c r="G41" s="40">
        <f t="shared" si="0"/>
        <v>80.91</v>
      </c>
      <c r="H41" s="63">
        <v>0.126</v>
      </c>
      <c r="I41" s="26">
        <f t="shared" si="1"/>
        <v>132.39</v>
      </c>
    </row>
    <row r="42" spans="1:9" ht="12.75">
      <c r="A42" s="32" t="s">
        <v>122</v>
      </c>
      <c r="B42" s="30"/>
      <c r="C42" s="27"/>
      <c r="D42" s="26">
        <f>IF(D9="cadre",D23,0)</f>
        <v>0</v>
      </c>
      <c r="E42" s="63">
        <v>0.077</v>
      </c>
      <c r="F42" s="40"/>
      <c r="G42" s="40">
        <f t="shared" si="0"/>
        <v>0</v>
      </c>
      <c r="H42" s="63">
        <v>0.126</v>
      </c>
      <c r="I42" s="26">
        <f t="shared" si="1"/>
        <v>0</v>
      </c>
    </row>
    <row r="43" spans="1:9" ht="12.75">
      <c r="A43" s="32" t="s">
        <v>44</v>
      </c>
      <c r="B43" s="30"/>
      <c r="C43" s="27"/>
      <c r="D43" s="26">
        <f>IF(D9="cadre",SUM(F24),0)</f>
        <v>2430</v>
      </c>
      <c r="E43" s="63">
        <v>0.0013</v>
      </c>
      <c r="F43" s="40"/>
      <c r="G43" s="40">
        <f t="shared" si="0"/>
        <v>3.16</v>
      </c>
      <c r="H43" s="63">
        <v>0.0022</v>
      </c>
      <c r="I43" s="26">
        <f t="shared" si="1"/>
        <v>5.35</v>
      </c>
    </row>
    <row r="44" spans="1:9" ht="12.75">
      <c r="A44" s="32" t="s">
        <v>45</v>
      </c>
      <c r="B44" s="30"/>
      <c r="C44" s="27"/>
      <c r="D44" s="26">
        <f>IF(D9="cadre",D22,0)</f>
        <v>1050.72</v>
      </c>
      <c r="E44" s="63">
        <v>0.00024</v>
      </c>
      <c r="F44" s="40"/>
      <c r="G44" s="40">
        <f t="shared" si="0"/>
        <v>0.25</v>
      </c>
      <c r="H44" s="63">
        <v>0.00036</v>
      </c>
      <c r="I44" s="26">
        <f t="shared" si="1"/>
        <v>0.38</v>
      </c>
    </row>
    <row r="45" spans="1:9" ht="12.75">
      <c r="A45" s="32" t="s">
        <v>135</v>
      </c>
      <c r="B45" s="30"/>
      <c r="C45" s="27"/>
      <c r="D45" s="26">
        <f>IF(D9="cadre",D21,0)</f>
        <v>1379.28</v>
      </c>
      <c r="E45" s="63"/>
      <c r="F45" s="40"/>
      <c r="G45" s="40">
        <f t="shared" si="0"/>
        <v>0</v>
      </c>
      <c r="H45" s="63">
        <v>0.015</v>
      </c>
      <c r="I45" s="40">
        <f t="shared" si="1"/>
        <v>20.69</v>
      </c>
    </row>
    <row r="46" spans="1:9" ht="12.75">
      <c r="A46" s="41" t="s">
        <v>21</v>
      </c>
      <c r="B46" s="30"/>
      <c r="C46" s="27"/>
      <c r="D46" s="26">
        <f>D21</f>
        <v>1379.28</v>
      </c>
      <c r="E46" s="63">
        <v>0.00942</v>
      </c>
      <c r="F46" s="40"/>
      <c r="G46" s="40">
        <f t="shared" si="0"/>
        <v>12.99</v>
      </c>
      <c r="H46" s="63">
        <v>0.00943</v>
      </c>
      <c r="I46" s="40">
        <f t="shared" si="1"/>
        <v>13.01</v>
      </c>
    </row>
    <row r="47" spans="1:9" ht="12.75">
      <c r="A47" s="41" t="s">
        <v>22</v>
      </c>
      <c r="B47" s="30"/>
      <c r="C47" s="27"/>
      <c r="D47" s="26">
        <f>D22</f>
        <v>1050.72</v>
      </c>
      <c r="E47" s="63">
        <v>0.00652</v>
      </c>
      <c r="F47" s="40"/>
      <c r="G47" s="40">
        <f t="shared" si="0"/>
        <v>6.85</v>
      </c>
      <c r="H47" s="63">
        <v>0.00653</v>
      </c>
      <c r="I47" s="40">
        <f t="shared" si="1"/>
        <v>6.86</v>
      </c>
    </row>
    <row r="48" spans="1:9" ht="12.75">
      <c r="A48" s="75" t="s">
        <v>151</v>
      </c>
      <c r="B48" s="76"/>
      <c r="C48" s="77"/>
      <c r="D48" s="61">
        <v>178.73</v>
      </c>
      <c r="E48" s="63">
        <v>0.3</v>
      </c>
      <c r="F48" s="40"/>
      <c r="G48" s="40">
        <f>ROUND(D48*E48,2)</f>
        <v>53.62</v>
      </c>
      <c r="H48" s="63">
        <v>0.7</v>
      </c>
      <c r="I48" s="40">
        <f>ROUND(D48*H48,2)</f>
        <v>125.11</v>
      </c>
    </row>
    <row r="49" spans="1:9" ht="12.75">
      <c r="A49" s="23" t="s">
        <v>142</v>
      </c>
      <c r="B49" s="30"/>
      <c r="C49" s="27"/>
      <c r="D49" s="26">
        <f>SUM(I46:I47)</f>
        <v>19.87</v>
      </c>
      <c r="E49" s="63"/>
      <c r="F49" s="40"/>
      <c r="G49" s="40">
        <f t="shared" si="0"/>
        <v>0</v>
      </c>
      <c r="H49" s="63">
        <v>0.008</v>
      </c>
      <c r="I49" s="40">
        <f>ROUND(D49*H49,2)</f>
        <v>0.16</v>
      </c>
    </row>
    <row r="50" spans="1:9" ht="12.75">
      <c r="A50" s="75" t="s">
        <v>136</v>
      </c>
      <c r="B50" s="76"/>
      <c r="C50" s="77"/>
      <c r="D50" s="40">
        <f>D24</f>
        <v>2430</v>
      </c>
      <c r="E50" s="63"/>
      <c r="F50" s="40"/>
      <c r="G50" s="40">
        <f t="shared" si="0"/>
        <v>0</v>
      </c>
      <c r="H50" s="63">
        <v>0.0068</v>
      </c>
      <c r="I50" s="40">
        <f t="shared" si="1"/>
        <v>16.52</v>
      </c>
    </row>
    <row r="51" spans="1:9" ht="12.75">
      <c r="A51" s="75" t="s">
        <v>137</v>
      </c>
      <c r="B51" s="76"/>
      <c r="C51" s="77"/>
      <c r="D51" s="40">
        <f>D24</f>
        <v>2430</v>
      </c>
      <c r="E51" s="63"/>
      <c r="F51" s="40"/>
      <c r="G51" s="40">
        <f t="shared" si="0"/>
        <v>0</v>
      </c>
      <c r="H51" s="63">
        <v>0.0055</v>
      </c>
      <c r="I51" s="40">
        <f t="shared" si="1"/>
        <v>13.37</v>
      </c>
    </row>
    <row r="52" spans="1:9" ht="12.75">
      <c r="A52" s="75" t="s">
        <v>138</v>
      </c>
      <c r="B52" s="76"/>
      <c r="C52" s="77"/>
      <c r="D52" s="40">
        <f>D24</f>
        <v>2430</v>
      </c>
      <c r="E52" s="63"/>
      <c r="F52" s="40"/>
      <c r="G52" s="40">
        <f t="shared" si="0"/>
        <v>0</v>
      </c>
      <c r="H52" s="63">
        <v>0</v>
      </c>
      <c r="I52" s="40">
        <f t="shared" si="1"/>
        <v>0</v>
      </c>
    </row>
    <row r="53" spans="1:9" ht="12.75">
      <c r="A53" s="64"/>
      <c r="B53" s="65"/>
      <c r="C53" s="66"/>
      <c r="D53" s="61"/>
      <c r="E53" s="63"/>
      <c r="F53" s="26"/>
      <c r="G53" s="40">
        <f t="shared" si="0"/>
        <v>0</v>
      </c>
      <c r="H53" s="63"/>
      <c r="I53" s="40">
        <f t="shared" si="1"/>
        <v>0</v>
      </c>
    </row>
    <row r="54" spans="1:9" ht="12.75">
      <c r="A54" s="64" t="s">
        <v>150</v>
      </c>
      <c r="B54" s="65"/>
      <c r="C54" s="66"/>
      <c r="D54" s="61">
        <f>8*14</f>
        <v>112</v>
      </c>
      <c r="E54" s="63">
        <f>3.02/8</f>
        <v>0.3775</v>
      </c>
      <c r="F54" s="26"/>
      <c r="G54" s="40">
        <f t="shared" si="0"/>
        <v>42.28</v>
      </c>
      <c r="H54" s="110">
        <f>1-E54</f>
        <v>0.6225</v>
      </c>
      <c r="I54" s="40">
        <f t="shared" si="1"/>
        <v>69.72</v>
      </c>
    </row>
    <row r="55" spans="1:9" ht="12.75">
      <c r="A55" s="64" t="s">
        <v>47</v>
      </c>
      <c r="B55" s="67"/>
      <c r="C55" s="66"/>
      <c r="D55" s="61">
        <v>86.1</v>
      </c>
      <c r="E55" s="63">
        <v>0.5</v>
      </c>
      <c r="F55" s="40">
        <f>SUM(D55*E55)</f>
        <v>43.05</v>
      </c>
      <c r="G55" s="40"/>
      <c r="H55" s="109">
        <f>1-E55</f>
        <v>0.5</v>
      </c>
      <c r="I55" s="40">
        <f>ROUND(D55*H55,2)</f>
        <v>43.05</v>
      </c>
    </row>
    <row r="56" spans="1:9" ht="12.75">
      <c r="A56" s="35" t="s">
        <v>143</v>
      </c>
      <c r="B56" s="38"/>
      <c r="C56" s="27"/>
      <c r="D56" s="26"/>
      <c r="E56" s="42"/>
      <c r="F56" s="26">
        <f>-G56</f>
        <v>-632.4399999999999</v>
      </c>
      <c r="G56" s="43">
        <f>SUM(G26:G55)</f>
        <v>632.4399999999999</v>
      </c>
      <c r="H56" s="27"/>
      <c r="I56" s="43">
        <f>SUM(I28:I55)</f>
        <v>1270.76</v>
      </c>
    </row>
    <row r="57" spans="1:9" ht="12.75">
      <c r="A57" s="64"/>
      <c r="B57" s="67"/>
      <c r="C57" s="66"/>
      <c r="D57" s="61"/>
      <c r="E57" s="63"/>
      <c r="F57" s="61"/>
      <c r="G57" s="61"/>
      <c r="H57" s="66"/>
      <c r="I57" s="61"/>
    </row>
    <row r="58" spans="1:9" ht="12.75">
      <c r="A58" s="64"/>
      <c r="B58" s="67"/>
      <c r="C58" s="66"/>
      <c r="D58" s="61"/>
      <c r="E58" s="63"/>
      <c r="F58" s="61"/>
      <c r="G58" s="61"/>
      <c r="H58" s="66"/>
      <c r="I58" s="61"/>
    </row>
    <row r="59" spans="1:9" ht="12.75">
      <c r="A59" s="64"/>
      <c r="B59" s="65"/>
      <c r="C59" s="66"/>
      <c r="D59" s="66"/>
      <c r="E59" s="66"/>
      <c r="F59" s="68"/>
      <c r="G59" s="61"/>
      <c r="H59" s="66"/>
      <c r="I59" s="66"/>
    </row>
    <row r="60" spans="1:9" ht="12.75">
      <c r="A60" s="69"/>
      <c r="B60" s="70"/>
      <c r="C60" s="71"/>
      <c r="D60" s="71"/>
      <c r="E60" s="71"/>
      <c r="F60" s="71"/>
      <c r="G60" s="71"/>
      <c r="H60" s="71"/>
      <c r="I60" s="71"/>
    </row>
    <row r="61" spans="1:9" ht="12.75">
      <c r="A61" s="45" t="s">
        <v>23</v>
      </c>
      <c r="B61" s="46" t="s">
        <v>24</v>
      </c>
      <c r="C61" s="46" t="s">
        <v>25</v>
      </c>
      <c r="D61" s="10"/>
      <c r="E61" s="10"/>
      <c r="F61" s="27"/>
      <c r="G61" s="47" t="s">
        <v>26</v>
      </c>
      <c r="H61" s="47"/>
      <c r="I61" s="48"/>
    </row>
    <row r="62" spans="1:9" ht="12.75">
      <c r="A62" s="86" t="s">
        <v>27</v>
      </c>
      <c r="B62" s="26">
        <f>D17</f>
        <v>78</v>
      </c>
      <c r="C62" s="26">
        <f>B62</f>
        <v>78</v>
      </c>
      <c r="D62" s="49" t="s">
        <v>28</v>
      </c>
      <c r="E62" s="10"/>
      <c r="F62" s="50">
        <f>SUM(F24:F60)</f>
        <v>1840.6100000000001</v>
      </c>
      <c r="G62" s="10"/>
      <c r="H62" s="51" t="s">
        <v>29</v>
      </c>
      <c r="I62" s="68">
        <v>2.08</v>
      </c>
    </row>
    <row r="63" spans="1:9" ht="12.75">
      <c r="A63" s="86" t="s">
        <v>30</v>
      </c>
      <c r="B63" s="26">
        <f>F24</f>
        <v>2430</v>
      </c>
      <c r="C63" s="26">
        <f>B63</f>
        <v>2430</v>
      </c>
      <c r="D63" s="52"/>
      <c r="E63" s="52"/>
      <c r="F63" s="44"/>
      <c r="G63" s="10"/>
      <c r="H63" s="51" t="s">
        <v>31</v>
      </c>
      <c r="I63" s="68">
        <v>0</v>
      </c>
    </row>
    <row r="64" spans="1:9" ht="12.75">
      <c r="A64" s="86" t="s">
        <v>32</v>
      </c>
      <c r="B64" s="26">
        <f>G56</f>
        <v>632.4399999999999</v>
      </c>
      <c r="C64" s="26">
        <f>B64</f>
        <v>632.4399999999999</v>
      </c>
      <c r="D64" s="10"/>
      <c r="E64" s="120" t="s">
        <v>70</v>
      </c>
      <c r="F64" s="132"/>
      <c r="G64" s="10"/>
      <c r="H64" s="51" t="s">
        <v>145</v>
      </c>
      <c r="I64" s="68">
        <v>0</v>
      </c>
    </row>
    <row r="65" spans="1:9" ht="12.75">
      <c r="A65" s="86" t="s">
        <v>33</v>
      </c>
      <c r="B65" s="26">
        <f>I56</f>
        <v>1270.76</v>
      </c>
      <c r="C65" s="26">
        <f>B65</f>
        <v>1270.76</v>
      </c>
      <c r="D65" s="10" t="s">
        <v>34</v>
      </c>
      <c r="E65" s="121"/>
      <c r="F65" s="122"/>
      <c r="G65" s="10"/>
      <c r="H65" s="51" t="s">
        <v>35</v>
      </c>
      <c r="I65" s="78"/>
    </row>
    <row r="66" spans="1:9" ht="12.75">
      <c r="A66" s="87" t="s">
        <v>36</v>
      </c>
      <c r="B66" s="53">
        <f>F24-G56+G26+G54</f>
        <v>1912.27</v>
      </c>
      <c r="C66" s="34">
        <f>B66</f>
        <v>1912.27</v>
      </c>
      <c r="D66" s="52"/>
      <c r="E66" s="133"/>
      <c r="F66" s="134"/>
      <c r="G66" s="52"/>
      <c r="H66" s="54" t="s">
        <v>0</v>
      </c>
      <c r="I66" s="79"/>
    </row>
    <row r="67" spans="1:9" ht="12.75">
      <c r="A67" s="12"/>
      <c r="B67" s="120" t="s">
        <v>55</v>
      </c>
      <c r="C67" s="120"/>
      <c r="D67" s="120"/>
      <c r="E67" s="120"/>
      <c r="F67" s="120"/>
      <c r="G67" s="120"/>
      <c r="H67" s="120"/>
      <c r="I67" s="132"/>
    </row>
    <row r="68" spans="1:9" ht="12.75">
      <c r="A68" s="55" t="s">
        <v>49</v>
      </c>
      <c r="B68" s="121"/>
      <c r="C68" s="121"/>
      <c r="D68" s="121"/>
      <c r="E68" s="121"/>
      <c r="F68" s="121"/>
      <c r="G68" s="121"/>
      <c r="H68" s="121"/>
      <c r="I68" s="122"/>
    </row>
    <row r="69" spans="1:9" ht="12.75">
      <c r="A69" s="13"/>
      <c r="B69" s="133"/>
      <c r="C69" s="133"/>
      <c r="D69" s="133"/>
      <c r="E69" s="133"/>
      <c r="F69" s="133"/>
      <c r="G69" s="133"/>
      <c r="H69" s="133"/>
      <c r="I69" s="134"/>
    </row>
    <row r="70" spans="1:9" ht="12.75">
      <c r="A70" s="12"/>
      <c r="B70" s="10"/>
      <c r="C70" s="131" t="s">
        <v>37</v>
      </c>
      <c r="D70" s="131"/>
      <c r="E70" s="131"/>
      <c r="F70" s="131"/>
      <c r="G70" s="10"/>
      <c r="H70" s="114" t="s">
        <v>58</v>
      </c>
      <c r="I70" s="115"/>
    </row>
    <row r="71" spans="1:9" ht="12.75">
      <c r="A71" s="12" t="s">
        <v>38</v>
      </c>
      <c r="B71" s="10"/>
      <c r="C71" s="124" t="s">
        <v>56</v>
      </c>
      <c r="D71" s="124"/>
      <c r="E71" s="124"/>
      <c r="F71" s="124"/>
      <c r="G71" s="56" t="s">
        <v>39</v>
      </c>
      <c r="H71" s="116"/>
      <c r="I71" s="117"/>
    </row>
    <row r="72" spans="1:9" ht="12.75">
      <c r="A72" s="13"/>
      <c r="B72" s="52"/>
      <c r="C72" s="143" t="s">
        <v>57</v>
      </c>
      <c r="D72" s="143"/>
      <c r="E72" s="143"/>
      <c r="F72" s="143"/>
      <c r="G72" s="52"/>
      <c r="H72" s="118"/>
      <c r="I72" s="119"/>
    </row>
    <row r="73" spans="1:9" ht="12.75">
      <c r="A73" s="127" t="s">
        <v>139</v>
      </c>
      <c r="B73" s="127"/>
      <c r="C73" s="127"/>
      <c r="D73" s="127"/>
      <c r="E73" s="127"/>
      <c r="F73" s="127"/>
      <c r="G73" s="127"/>
      <c r="H73" s="127"/>
      <c r="I73" s="127"/>
    </row>
    <row r="74" spans="1:9" s="2" customFormat="1" ht="3" customHeight="1">
      <c r="A74" s="4"/>
      <c r="B74" s="4"/>
      <c r="C74" s="4"/>
      <c r="D74" s="4"/>
      <c r="E74" s="4"/>
      <c r="F74" s="4"/>
      <c r="G74" s="4"/>
      <c r="H74" s="4"/>
      <c r="I74" s="4"/>
    </row>
    <row r="75" spans="1:9" s="2" customFormat="1" ht="12" customHeight="1">
      <c r="A75" s="123" t="s">
        <v>60</v>
      </c>
      <c r="B75" s="123"/>
      <c r="C75" s="123"/>
      <c r="D75" s="123"/>
      <c r="E75" s="123"/>
      <c r="F75" s="123"/>
      <c r="G75" s="123"/>
      <c r="H75" s="123"/>
      <c r="I75" s="123"/>
    </row>
    <row r="76" spans="1:9" s="2" customFormat="1" ht="12" customHeight="1">
      <c r="A76" s="123" t="s">
        <v>69</v>
      </c>
      <c r="B76" s="123"/>
      <c r="C76" s="123"/>
      <c r="D76" s="123"/>
      <c r="E76" s="123"/>
      <c r="F76" s="123"/>
      <c r="G76" s="123"/>
      <c r="H76" s="123"/>
      <c r="I76" s="123"/>
    </row>
  </sheetData>
  <sheetProtection password="DC8B" sheet="1" objects="1" scenarios="1" formatCells="0" formatColumns="0" formatRows="0" selectLockedCells="1"/>
  <mergeCells count="36">
    <mergeCell ref="F8:I8"/>
    <mergeCell ref="A8:B8"/>
    <mergeCell ref="A15:C16"/>
    <mergeCell ref="C72:F72"/>
    <mergeCell ref="F9:I9"/>
    <mergeCell ref="F11:G11"/>
    <mergeCell ref="H10:I10"/>
    <mergeCell ref="C71:F71"/>
    <mergeCell ref="E64:F66"/>
    <mergeCell ref="A7:B7"/>
    <mergeCell ref="F5:I5"/>
    <mergeCell ref="A4:B4"/>
    <mergeCell ref="A3:I3"/>
    <mergeCell ref="C4:I4"/>
    <mergeCell ref="F6:I6"/>
    <mergeCell ref="F7:I7"/>
    <mergeCell ref="A5:B5"/>
    <mergeCell ref="A76:I76"/>
    <mergeCell ref="D5:E5"/>
    <mergeCell ref="D6:E6"/>
    <mergeCell ref="D7:E7"/>
    <mergeCell ref="D8:E8"/>
    <mergeCell ref="D9:E9"/>
    <mergeCell ref="D10:E10"/>
    <mergeCell ref="F10:G10"/>
    <mergeCell ref="A73:I73"/>
    <mergeCell ref="A6:B6"/>
    <mergeCell ref="A9:B9"/>
    <mergeCell ref="H70:I72"/>
    <mergeCell ref="C12:I12"/>
    <mergeCell ref="A75:I75"/>
    <mergeCell ref="C70:F70"/>
    <mergeCell ref="D15:D16"/>
    <mergeCell ref="B67:I69"/>
    <mergeCell ref="D11:E11"/>
    <mergeCell ref="A12:B12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portrait" paperSize="9" scale="83" r:id="rId4"/>
  <ignoredErrors>
    <ignoredError sqref="I13 C22:C23 H54:H55 E28 D54 E17" unlockedFormula="1"/>
    <ignoredError sqref="D50:D52" formula="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showGridLines="0" workbookViewId="0" topLeftCell="A16">
      <selection activeCell="D31" sqref="D31"/>
    </sheetView>
  </sheetViews>
  <sheetFormatPr defaultColWidth="11.421875" defaultRowHeight="12.75"/>
  <cols>
    <col min="1" max="1" width="49.7109375" style="76" bestFit="1" customWidth="1"/>
    <col min="2" max="2" width="19.7109375" style="76" bestFit="1" customWidth="1"/>
    <col min="3" max="4" width="14.8515625" style="76" customWidth="1"/>
    <col min="5" max="16384" width="11.421875" style="76" customWidth="1"/>
  </cols>
  <sheetData>
    <row r="1" spans="1:4" ht="18.75">
      <c r="A1" s="152" t="s">
        <v>140</v>
      </c>
      <c r="B1" s="152"/>
      <c r="C1" s="152"/>
      <c r="D1" s="152"/>
    </row>
    <row r="2" spans="1:4" ht="12.75">
      <c r="A2" s="153"/>
      <c r="B2" s="153"/>
      <c r="C2" s="153"/>
      <c r="D2" s="153"/>
    </row>
    <row r="3" spans="1:4" ht="13.5" customHeight="1">
      <c r="A3" s="88" t="s">
        <v>74</v>
      </c>
      <c r="B3" s="88" t="s">
        <v>75</v>
      </c>
      <c r="C3" s="88" t="s">
        <v>76</v>
      </c>
      <c r="D3" s="88" t="s">
        <v>13</v>
      </c>
    </row>
    <row r="4" spans="1:4" ht="13.5" customHeight="1">
      <c r="A4" s="89" t="s">
        <v>77</v>
      </c>
      <c r="B4" s="89" t="s">
        <v>128</v>
      </c>
      <c r="C4" s="90">
        <v>0.024</v>
      </c>
      <c r="D4" s="91" t="s">
        <v>78</v>
      </c>
    </row>
    <row r="5" spans="1:4" ht="13.5" customHeight="1">
      <c r="A5" s="92" t="s">
        <v>79</v>
      </c>
      <c r="B5" s="92" t="s">
        <v>128</v>
      </c>
      <c r="C5" s="93">
        <v>0.051</v>
      </c>
      <c r="D5" s="94" t="s">
        <v>78</v>
      </c>
    </row>
    <row r="6" spans="1:4" ht="13.5" customHeight="1">
      <c r="A6" s="92" t="s">
        <v>80</v>
      </c>
      <c r="B6" s="92" t="s">
        <v>128</v>
      </c>
      <c r="C6" s="93">
        <v>0.005</v>
      </c>
      <c r="D6" s="94" t="s">
        <v>78</v>
      </c>
    </row>
    <row r="7" spans="1:4" ht="13.5" customHeight="1">
      <c r="A7" s="154" t="s">
        <v>81</v>
      </c>
      <c r="B7" s="154" t="s">
        <v>82</v>
      </c>
      <c r="C7" s="94" t="s">
        <v>83</v>
      </c>
      <c r="D7" s="151">
        <v>0.131</v>
      </c>
    </row>
    <row r="8" spans="1:4" ht="13.5" customHeight="1">
      <c r="A8" s="154"/>
      <c r="B8" s="154"/>
      <c r="C8" s="94" t="s">
        <v>129</v>
      </c>
      <c r="D8" s="151"/>
    </row>
    <row r="9" spans="1:4" ht="13.5" customHeight="1">
      <c r="A9" s="92" t="s">
        <v>84</v>
      </c>
      <c r="B9" s="92" t="s">
        <v>85</v>
      </c>
      <c r="C9" s="93">
        <v>0.0665</v>
      </c>
      <c r="D9" s="93">
        <v>0.083</v>
      </c>
    </row>
    <row r="10" spans="1:4" ht="13.5" customHeight="1">
      <c r="A10" s="92" t="s">
        <v>86</v>
      </c>
      <c r="B10" s="92" t="s">
        <v>82</v>
      </c>
      <c r="C10" s="93">
        <v>0.001</v>
      </c>
      <c r="D10" s="93">
        <v>0.016</v>
      </c>
    </row>
    <row r="11" spans="1:4" ht="13.5" customHeight="1">
      <c r="A11" s="92" t="s">
        <v>87</v>
      </c>
      <c r="B11" s="92" t="s">
        <v>82</v>
      </c>
      <c r="C11" s="94" t="s">
        <v>78</v>
      </c>
      <c r="D11" s="93">
        <v>0.054</v>
      </c>
    </row>
    <row r="12" spans="1:4" ht="13.5" customHeight="1">
      <c r="A12" s="92" t="s">
        <v>88</v>
      </c>
      <c r="B12" s="92" t="s">
        <v>82</v>
      </c>
      <c r="C12" s="94" t="s">
        <v>78</v>
      </c>
      <c r="D12" s="94" t="s">
        <v>89</v>
      </c>
    </row>
    <row r="13" spans="1:4" ht="13.5" customHeight="1">
      <c r="A13" s="95" t="s">
        <v>90</v>
      </c>
      <c r="B13" s="95" t="s">
        <v>126</v>
      </c>
      <c r="C13" s="94" t="s">
        <v>78</v>
      </c>
      <c r="D13" s="97">
        <v>0.08</v>
      </c>
    </row>
    <row r="14" spans="1:4" ht="13.5" customHeight="1">
      <c r="A14" s="92" t="s">
        <v>91</v>
      </c>
      <c r="B14" s="92" t="s">
        <v>82</v>
      </c>
      <c r="C14" s="94" t="s">
        <v>78</v>
      </c>
      <c r="D14" s="93">
        <v>0.001</v>
      </c>
    </row>
    <row r="15" spans="1:4" ht="13.5" customHeight="1">
      <c r="A15" s="92" t="s">
        <v>123</v>
      </c>
      <c r="B15" s="92" t="s">
        <v>82</v>
      </c>
      <c r="C15" s="94"/>
      <c r="D15" s="93">
        <v>0.004</v>
      </c>
    </row>
    <row r="16" spans="1:4" ht="13.5" customHeight="1">
      <c r="A16" s="92" t="s">
        <v>125</v>
      </c>
      <c r="B16" s="92" t="s">
        <v>82</v>
      </c>
      <c r="C16" s="94" t="s">
        <v>78</v>
      </c>
      <c r="D16" s="94" t="s">
        <v>89</v>
      </c>
    </row>
    <row r="17" spans="1:4" ht="13.5" customHeight="1">
      <c r="A17" s="92" t="s">
        <v>92</v>
      </c>
      <c r="B17" s="92" t="s">
        <v>127</v>
      </c>
      <c r="C17" s="93">
        <v>0.024</v>
      </c>
      <c r="D17" s="93">
        <v>0.04</v>
      </c>
    </row>
    <row r="18" spans="1:4" ht="13.5" customHeight="1">
      <c r="A18" s="92" t="s">
        <v>93</v>
      </c>
      <c r="B18" s="92" t="s">
        <v>127</v>
      </c>
      <c r="C18" s="94" t="s">
        <v>78</v>
      </c>
      <c r="D18" s="93">
        <v>0.0015</v>
      </c>
    </row>
    <row r="19" spans="1:4" ht="13.5" customHeight="1">
      <c r="A19" s="92" t="s">
        <v>95</v>
      </c>
      <c r="B19" s="98" t="s">
        <v>94</v>
      </c>
      <c r="C19" s="97">
        <v>0.03</v>
      </c>
      <c r="D19" s="93">
        <v>0.045</v>
      </c>
    </row>
    <row r="20" spans="1:4" ht="13.5" customHeight="1">
      <c r="A20" s="92" t="s">
        <v>95</v>
      </c>
      <c r="B20" s="92" t="s">
        <v>96</v>
      </c>
      <c r="C20" s="93">
        <v>0.008</v>
      </c>
      <c r="D20" s="93">
        <v>0.012</v>
      </c>
    </row>
    <row r="21" spans="1:4" ht="13.5" customHeight="1">
      <c r="A21" s="92" t="s">
        <v>95</v>
      </c>
      <c r="B21" s="92" t="s">
        <v>97</v>
      </c>
      <c r="C21" s="97">
        <v>0.08</v>
      </c>
      <c r="D21" s="97">
        <v>0.12</v>
      </c>
    </row>
    <row r="22" spans="1:4" ht="13.5" customHeight="1">
      <c r="A22" s="92" t="s">
        <v>95</v>
      </c>
      <c r="B22" s="92" t="s">
        <v>98</v>
      </c>
      <c r="C22" s="93">
        <v>0.009</v>
      </c>
      <c r="D22" s="93">
        <v>0.013</v>
      </c>
    </row>
    <row r="23" spans="1:4" ht="13.5" customHeight="1">
      <c r="A23" s="92" t="s">
        <v>100</v>
      </c>
      <c r="B23" s="92" t="s">
        <v>99</v>
      </c>
      <c r="C23" s="97">
        <v>0.03</v>
      </c>
      <c r="D23" s="93">
        <v>0.045</v>
      </c>
    </row>
    <row r="24" spans="1:4" ht="13.5" customHeight="1">
      <c r="A24" s="92" t="s">
        <v>100</v>
      </c>
      <c r="B24" s="92" t="s">
        <v>101</v>
      </c>
      <c r="C24" s="93">
        <v>0.008</v>
      </c>
      <c r="D24" s="93">
        <v>0.012</v>
      </c>
    </row>
    <row r="25" spans="1:4" ht="13.5" customHeight="1">
      <c r="A25" s="92" t="s">
        <v>100</v>
      </c>
      <c r="B25" s="92" t="s">
        <v>102</v>
      </c>
      <c r="C25" s="93">
        <v>0.077</v>
      </c>
      <c r="D25" s="93">
        <v>0.126</v>
      </c>
    </row>
    <row r="26" spans="1:4" ht="13.5" customHeight="1">
      <c r="A26" s="92" t="s">
        <v>100</v>
      </c>
      <c r="B26" s="92" t="s">
        <v>103</v>
      </c>
      <c r="C26" s="93">
        <v>0.009</v>
      </c>
      <c r="D26" s="93">
        <v>0.013</v>
      </c>
    </row>
    <row r="27" spans="1:4" ht="13.5" customHeight="1">
      <c r="A27" s="92" t="s">
        <v>100</v>
      </c>
      <c r="B27" s="92" t="s">
        <v>104</v>
      </c>
      <c r="C27" s="148" t="s">
        <v>141</v>
      </c>
      <c r="D27" s="149"/>
    </row>
    <row r="28" spans="1:4" ht="13.5" customHeight="1">
      <c r="A28" s="92" t="s">
        <v>133</v>
      </c>
      <c r="B28" s="92" t="s">
        <v>105</v>
      </c>
      <c r="C28" s="93">
        <v>0.0013</v>
      </c>
      <c r="D28" s="93">
        <v>0.0022</v>
      </c>
    </row>
    <row r="29" spans="1:4" ht="13.5" customHeight="1">
      <c r="A29" s="92" t="s">
        <v>106</v>
      </c>
      <c r="B29" s="92" t="s">
        <v>107</v>
      </c>
      <c r="C29" s="99">
        <v>0.00024</v>
      </c>
      <c r="D29" s="99">
        <v>0.00036</v>
      </c>
    </row>
    <row r="30" spans="1:4" ht="13.5" customHeight="1">
      <c r="A30" s="98" t="s">
        <v>108</v>
      </c>
      <c r="B30" s="92" t="s">
        <v>109</v>
      </c>
      <c r="C30" s="94" t="s">
        <v>78</v>
      </c>
      <c r="D30" s="93">
        <v>0.015</v>
      </c>
    </row>
    <row r="31" spans="1:4" ht="13.5" customHeight="1">
      <c r="A31" s="100" t="s">
        <v>110</v>
      </c>
      <c r="B31" s="100" t="s">
        <v>82</v>
      </c>
      <c r="C31" s="101" t="s">
        <v>78</v>
      </c>
      <c r="D31" s="96">
        <v>0.0045</v>
      </c>
    </row>
    <row r="32" spans="1:4" ht="51">
      <c r="A32" s="100" t="s">
        <v>48</v>
      </c>
      <c r="B32" s="100" t="s">
        <v>82</v>
      </c>
      <c r="C32" s="101" t="s">
        <v>78</v>
      </c>
      <c r="D32" s="101" t="s">
        <v>148</v>
      </c>
    </row>
    <row r="33" spans="1:4" ht="38.25">
      <c r="A33" s="100" t="s">
        <v>111</v>
      </c>
      <c r="B33" s="100" t="s">
        <v>82</v>
      </c>
      <c r="C33" s="101"/>
      <c r="D33" s="101" t="s">
        <v>149</v>
      </c>
    </row>
    <row r="34" spans="1:4" ht="12.75">
      <c r="A34" s="100" t="s">
        <v>134</v>
      </c>
      <c r="B34" s="100" t="s">
        <v>82</v>
      </c>
      <c r="C34" s="101" t="s">
        <v>78</v>
      </c>
      <c r="D34" s="96">
        <v>0.0105</v>
      </c>
    </row>
    <row r="35" spans="1:4" ht="12.75">
      <c r="A35" s="100" t="s">
        <v>112</v>
      </c>
      <c r="B35" s="100" t="s">
        <v>82</v>
      </c>
      <c r="C35" s="101" t="s">
        <v>78</v>
      </c>
      <c r="D35" s="96">
        <v>0.0055</v>
      </c>
    </row>
    <row r="36" spans="1:4" ht="13.5" customHeight="1">
      <c r="A36" s="100" t="s">
        <v>124</v>
      </c>
      <c r="B36" s="100" t="s">
        <v>82</v>
      </c>
      <c r="C36" s="101" t="s">
        <v>78</v>
      </c>
      <c r="D36" s="96">
        <v>0.003</v>
      </c>
    </row>
    <row r="37" spans="1:4" ht="13.5" customHeight="1">
      <c r="A37" s="100" t="s">
        <v>113</v>
      </c>
      <c r="B37" s="100" t="s">
        <v>146</v>
      </c>
      <c r="C37" s="101" t="s">
        <v>78</v>
      </c>
      <c r="D37" s="96">
        <v>0.0935</v>
      </c>
    </row>
    <row r="38" spans="1:4" ht="13.5" customHeight="1">
      <c r="A38" s="100" t="s">
        <v>113</v>
      </c>
      <c r="B38" s="100" t="s">
        <v>147</v>
      </c>
      <c r="C38" s="101" t="s">
        <v>78</v>
      </c>
      <c r="D38" s="96">
        <v>0.0425</v>
      </c>
    </row>
    <row r="39" spans="1:4" ht="13.5" customHeight="1">
      <c r="A39" s="102" t="s">
        <v>113</v>
      </c>
      <c r="B39" s="102" t="s">
        <v>82</v>
      </c>
      <c r="C39" s="103" t="s">
        <v>78</v>
      </c>
      <c r="D39" s="104">
        <v>0.0425</v>
      </c>
    </row>
    <row r="40" spans="1:4" ht="13.5" customHeight="1">
      <c r="A40" s="150"/>
      <c r="B40" s="150"/>
      <c r="C40" s="150"/>
      <c r="D40" s="150"/>
    </row>
    <row r="41" spans="1:4" ht="13.5" customHeight="1">
      <c r="A41" s="150" t="s">
        <v>130</v>
      </c>
      <c r="B41" s="150"/>
      <c r="C41" s="150"/>
      <c r="D41" s="150"/>
    </row>
    <row r="42" spans="1:4" ht="13.5" customHeight="1">
      <c r="A42" s="150" t="s">
        <v>131</v>
      </c>
      <c r="B42" s="150"/>
      <c r="C42" s="150"/>
      <c r="D42" s="150"/>
    </row>
    <row r="43" spans="1:4" ht="13.5" customHeight="1">
      <c r="A43" s="150" t="s">
        <v>132</v>
      </c>
      <c r="B43" s="150"/>
      <c r="C43" s="150"/>
      <c r="D43" s="150"/>
    </row>
    <row r="44" spans="1:4" ht="12.75">
      <c r="A44" s="150"/>
      <c r="B44" s="150"/>
      <c r="C44" s="150"/>
      <c r="D44" s="150"/>
    </row>
    <row r="45" spans="1:4" ht="12.75">
      <c r="A45" s="150"/>
      <c r="B45" s="150"/>
      <c r="C45" s="150"/>
      <c r="D45" s="150"/>
    </row>
  </sheetData>
  <mergeCells count="12">
    <mergeCell ref="D7:D8"/>
    <mergeCell ref="A1:D1"/>
    <mergeCell ref="A2:D2"/>
    <mergeCell ref="A7:A8"/>
    <mergeCell ref="B7:B8"/>
    <mergeCell ref="C27:D27"/>
    <mergeCell ref="A45:D45"/>
    <mergeCell ref="A43:D43"/>
    <mergeCell ref="A44:D44"/>
    <mergeCell ref="A41:D41"/>
    <mergeCell ref="A42:D42"/>
    <mergeCell ref="A40:D40"/>
  </mergeCells>
  <printOptions horizontalCentered="1"/>
  <pageMargins left="0.1968503937007874" right="0.1968503937007874" top="0.7874015748031497" bottom="0.1968503937007874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FRANCOISE</dc:creator>
  <cp:keywords/>
  <dc:description/>
  <cp:lastModifiedBy>Philippe Giami</cp:lastModifiedBy>
  <cp:lastPrinted>2007-02-03T13:45:11Z</cp:lastPrinted>
  <dcterms:created xsi:type="dcterms:W3CDTF">2000-03-16T07:33:30Z</dcterms:created>
  <dcterms:modified xsi:type="dcterms:W3CDTF">2008-07-07T10:10:05Z</dcterms:modified>
  <cp:category/>
  <cp:version/>
  <cp:contentType/>
  <cp:contentStatus/>
</cp:coreProperties>
</file>